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me_PC\Downloads\"/>
    </mc:Choice>
  </mc:AlternateContent>
  <bookViews>
    <workbookView xWindow="0" yWindow="0" windowWidth="28800" windowHeight="12330"/>
  </bookViews>
  <sheets>
    <sheet name="Estimate" sheetId="1" r:id="rId1"/>
    <sheet name="Смета." sheetId="2" state="hidden" r:id="rId2"/>
    <sheet name="Старая-Новый формат сметы" sheetId="3" state="hidden" r:id="rId3"/>
    <sheet name="Чек-лист проекта" sheetId="4" state="hidden" r:id="rId4"/>
  </sheets>
  <calcPr calcId="162913"/>
</workbook>
</file>

<file path=xl/calcChain.xml><?xml version="1.0" encoding="utf-8"?>
<calcChain xmlns="http://schemas.openxmlformats.org/spreadsheetml/2006/main">
  <c r="M42" i="3" l="1"/>
  <c r="G42" i="3"/>
  <c r="F42" i="3"/>
  <c r="E42" i="3"/>
  <c r="E44" i="3" s="1"/>
  <c r="D42" i="3"/>
  <c r="C42" i="3"/>
  <c r="O41" i="3"/>
  <c r="N41" i="3"/>
  <c r="M41" i="3"/>
  <c r="L41" i="3"/>
  <c r="K41" i="3"/>
  <c r="I41" i="3"/>
  <c r="Q41" i="3" s="1"/>
  <c r="H41" i="3"/>
  <c r="J41" i="3" s="1"/>
  <c r="R41" i="3" s="1"/>
  <c r="O40" i="3"/>
  <c r="N40" i="3"/>
  <c r="M40" i="3"/>
  <c r="L40" i="3"/>
  <c r="K40" i="3"/>
  <c r="I40" i="3"/>
  <c r="Q40" i="3" s="1"/>
  <c r="H40" i="3"/>
  <c r="J40" i="3" s="1"/>
  <c r="R40" i="3" s="1"/>
  <c r="P39" i="3"/>
  <c r="O39" i="3"/>
  <c r="N39" i="3"/>
  <c r="M39" i="3"/>
  <c r="L39" i="3"/>
  <c r="K39" i="3"/>
  <c r="I39" i="3"/>
  <c r="Q39" i="3" s="1"/>
  <c r="H39" i="3"/>
  <c r="R38" i="3"/>
  <c r="O38" i="3"/>
  <c r="N38" i="3"/>
  <c r="M38" i="3"/>
  <c r="L38" i="3"/>
  <c r="K38" i="3"/>
  <c r="S38" i="3" s="1"/>
  <c r="J38" i="3"/>
  <c r="I38" i="3"/>
  <c r="Q38" i="3" s="1"/>
  <c r="H38" i="3"/>
  <c r="P38" i="3" s="1"/>
  <c r="R37" i="3"/>
  <c r="O37" i="3"/>
  <c r="N37" i="3"/>
  <c r="M37" i="3"/>
  <c r="L37" i="3"/>
  <c r="K37" i="3"/>
  <c r="S37" i="3" s="1"/>
  <c r="J37" i="3"/>
  <c r="I37" i="3"/>
  <c r="Q37" i="3" s="1"/>
  <c r="H37" i="3"/>
  <c r="P37" i="3" s="1"/>
  <c r="P36" i="3"/>
  <c r="O36" i="3"/>
  <c r="N36" i="3"/>
  <c r="M36" i="3"/>
  <c r="L36" i="3"/>
  <c r="K36" i="3"/>
  <c r="I36" i="3"/>
  <c r="Q36" i="3" s="1"/>
  <c r="H36" i="3"/>
  <c r="J36" i="3" s="1"/>
  <c r="R36" i="3" s="1"/>
  <c r="Q35" i="3"/>
  <c r="O35" i="3"/>
  <c r="N35" i="3"/>
  <c r="M35" i="3"/>
  <c r="L35" i="3"/>
  <c r="K35" i="3"/>
  <c r="I35" i="3"/>
  <c r="J35" i="3" s="1"/>
  <c r="R35" i="3" s="1"/>
  <c r="H35" i="3"/>
  <c r="P35" i="3" s="1"/>
  <c r="O34" i="3"/>
  <c r="N34" i="3"/>
  <c r="M34" i="3"/>
  <c r="L34" i="3"/>
  <c r="K34" i="3"/>
  <c r="J34" i="3"/>
  <c r="R34" i="3" s="1"/>
  <c r="S34" i="3" s="1"/>
  <c r="I34" i="3"/>
  <c r="Q34" i="3" s="1"/>
  <c r="H34" i="3"/>
  <c r="P34" i="3" s="1"/>
  <c r="AA33" i="3"/>
  <c r="Q33" i="3"/>
  <c r="O33" i="3"/>
  <c r="N33" i="3"/>
  <c r="M33" i="3"/>
  <c r="L33" i="3"/>
  <c r="K33" i="3"/>
  <c r="I33" i="3"/>
  <c r="H33" i="3"/>
  <c r="J33" i="3" s="1"/>
  <c r="R33" i="3" s="1"/>
  <c r="AA32" i="3"/>
  <c r="O32" i="3"/>
  <c r="N32" i="3"/>
  <c r="S32" i="3" s="1"/>
  <c r="M32" i="3"/>
  <c r="L32" i="3"/>
  <c r="K32" i="3"/>
  <c r="J32" i="3"/>
  <c r="R32" i="3" s="1"/>
  <c r="I32" i="3"/>
  <c r="Q32" i="3" s="1"/>
  <c r="H32" i="3"/>
  <c r="P32" i="3" s="1"/>
  <c r="AA31" i="3"/>
  <c r="AA34" i="3" s="1"/>
  <c r="Q31" i="3"/>
  <c r="O31" i="3"/>
  <c r="N31" i="3"/>
  <c r="M31" i="3"/>
  <c r="L31" i="3"/>
  <c r="L42" i="3" s="1"/>
  <c r="K31" i="3"/>
  <c r="I31" i="3"/>
  <c r="J31" i="3" s="1"/>
  <c r="R31" i="3" s="1"/>
  <c r="H31" i="3"/>
  <c r="P31" i="3" s="1"/>
  <c r="O30" i="3"/>
  <c r="N30" i="3"/>
  <c r="M30" i="3"/>
  <c r="L30" i="3"/>
  <c r="K30" i="3"/>
  <c r="I30" i="3"/>
  <c r="H30" i="3"/>
  <c r="P30" i="3" s="1"/>
  <c r="O29" i="3"/>
  <c r="N29" i="3"/>
  <c r="M29" i="3"/>
  <c r="L29" i="3"/>
  <c r="K29" i="3"/>
  <c r="K42" i="3" s="1"/>
  <c r="J29" i="3"/>
  <c r="R29" i="3" s="1"/>
  <c r="I29" i="3"/>
  <c r="Q29" i="3" s="1"/>
  <c r="H29" i="3"/>
  <c r="H28" i="3"/>
  <c r="G28" i="3"/>
  <c r="F28" i="3"/>
  <c r="E28" i="3"/>
  <c r="D28" i="3"/>
  <c r="C28" i="3"/>
  <c r="C43" i="3" s="1"/>
  <c r="R27" i="3"/>
  <c r="O27" i="3"/>
  <c r="N27" i="3"/>
  <c r="M27" i="3"/>
  <c r="L27" i="3"/>
  <c r="K27" i="3"/>
  <c r="J27" i="3"/>
  <c r="I27" i="3"/>
  <c r="Q27" i="3" s="1"/>
  <c r="H27" i="3"/>
  <c r="P27" i="3" s="1"/>
  <c r="R26" i="3"/>
  <c r="O26" i="3"/>
  <c r="N26" i="3"/>
  <c r="M26" i="3"/>
  <c r="L26" i="3"/>
  <c r="K26" i="3"/>
  <c r="J26" i="3"/>
  <c r="I26" i="3"/>
  <c r="Q26" i="3" s="1"/>
  <c r="H26" i="3"/>
  <c r="P26" i="3" s="1"/>
  <c r="S26" i="3" s="1"/>
  <c r="O25" i="3"/>
  <c r="N25" i="3"/>
  <c r="M25" i="3"/>
  <c r="L25" i="3"/>
  <c r="K25" i="3"/>
  <c r="I25" i="3"/>
  <c r="Q25" i="3" s="1"/>
  <c r="H25" i="3"/>
  <c r="J25" i="3" s="1"/>
  <c r="R25" i="3" s="1"/>
  <c r="Q24" i="3"/>
  <c r="O24" i="3"/>
  <c r="N24" i="3"/>
  <c r="M24" i="3"/>
  <c r="L24" i="3"/>
  <c r="K24" i="3"/>
  <c r="S24" i="3" s="1"/>
  <c r="I24" i="3"/>
  <c r="J24" i="3" s="1"/>
  <c r="R24" i="3" s="1"/>
  <c r="H24" i="3"/>
  <c r="P24" i="3" s="1"/>
  <c r="O23" i="3"/>
  <c r="N23" i="3"/>
  <c r="M23" i="3"/>
  <c r="L23" i="3"/>
  <c r="K23" i="3"/>
  <c r="I23" i="3"/>
  <c r="J23" i="3" s="1"/>
  <c r="R23" i="3" s="1"/>
  <c r="H23" i="3"/>
  <c r="P23" i="3" s="1"/>
  <c r="O22" i="3"/>
  <c r="N22" i="3"/>
  <c r="M22" i="3"/>
  <c r="L22" i="3"/>
  <c r="K22" i="3"/>
  <c r="I22" i="3"/>
  <c r="Q22" i="3" s="1"/>
  <c r="H22" i="3"/>
  <c r="J22" i="3" s="1"/>
  <c r="R22" i="3" s="1"/>
  <c r="AA21" i="3"/>
  <c r="AA22" i="3" s="1"/>
  <c r="R21" i="3"/>
  <c r="O21" i="3"/>
  <c r="N21" i="3"/>
  <c r="M21" i="3"/>
  <c r="L21" i="3"/>
  <c r="K21" i="3"/>
  <c r="J21" i="3"/>
  <c r="I21" i="3"/>
  <c r="Q21" i="3" s="1"/>
  <c r="H21" i="3"/>
  <c r="P21" i="3" s="1"/>
  <c r="AA20" i="3"/>
  <c r="P20" i="3"/>
  <c r="O20" i="3"/>
  <c r="N20" i="3"/>
  <c r="M20" i="3"/>
  <c r="L20" i="3"/>
  <c r="L28" i="3" s="1"/>
  <c r="K20" i="3"/>
  <c r="I20" i="3"/>
  <c r="Q20" i="3" s="1"/>
  <c r="H20" i="3"/>
  <c r="J20" i="3" s="1"/>
  <c r="R20" i="3" s="1"/>
  <c r="AA19" i="3"/>
  <c r="Q19" i="3"/>
  <c r="O19" i="3"/>
  <c r="N19" i="3"/>
  <c r="M19" i="3"/>
  <c r="M28" i="3" s="1"/>
  <c r="L19" i="3"/>
  <c r="K19" i="3"/>
  <c r="J19" i="3"/>
  <c r="R19" i="3" s="1"/>
  <c r="R28" i="3" s="1"/>
  <c r="I19" i="3"/>
  <c r="H19" i="3"/>
  <c r="P19" i="3" s="1"/>
  <c r="G18" i="3"/>
  <c r="G44" i="3" s="1"/>
  <c r="F18" i="3"/>
  <c r="E18" i="3"/>
  <c r="E43" i="3" s="1"/>
  <c r="D18" i="3"/>
  <c r="D44" i="3" s="1"/>
  <c r="C18" i="3"/>
  <c r="Q17" i="3"/>
  <c r="P17" i="3"/>
  <c r="O17" i="3"/>
  <c r="N17" i="3"/>
  <c r="M17" i="3"/>
  <c r="L17" i="3"/>
  <c r="K17" i="3"/>
  <c r="I17" i="3"/>
  <c r="H17" i="3"/>
  <c r="J17" i="3" s="1"/>
  <c r="R17" i="3" s="1"/>
  <c r="R16" i="3"/>
  <c r="O16" i="3"/>
  <c r="N16" i="3"/>
  <c r="M16" i="3"/>
  <c r="L16" i="3"/>
  <c r="K16" i="3"/>
  <c r="J16" i="3"/>
  <c r="I16" i="3"/>
  <c r="Q16" i="3" s="1"/>
  <c r="H16" i="3"/>
  <c r="P16" i="3" s="1"/>
  <c r="O15" i="3"/>
  <c r="N15" i="3"/>
  <c r="M15" i="3"/>
  <c r="L15" i="3"/>
  <c r="K15" i="3"/>
  <c r="J15" i="3"/>
  <c r="R15" i="3" s="1"/>
  <c r="I15" i="3"/>
  <c r="Q15" i="3" s="1"/>
  <c r="H15" i="3"/>
  <c r="P15" i="3" s="1"/>
  <c r="O14" i="3"/>
  <c r="N14" i="3"/>
  <c r="M14" i="3"/>
  <c r="L14" i="3"/>
  <c r="K14" i="3"/>
  <c r="I14" i="3"/>
  <c r="Q14" i="3" s="1"/>
  <c r="H14" i="3"/>
  <c r="J14" i="3" s="1"/>
  <c r="R14" i="3" s="1"/>
  <c r="Q13" i="3"/>
  <c r="O13" i="3"/>
  <c r="N13" i="3"/>
  <c r="M13" i="3"/>
  <c r="L13" i="3"/>
  <c r="K13" i="3"/>
  <c r="I13" i="3"/>
  <c r="J13" i="3" s="1"/>
  <c r="R13" i="3" s="1"/>
  <c r="H13" i="3"/>
  <c r="P13" i="3" s="1"/>
  <c r="O12" i="3"/>
  <c r="N12" i="3"/>
  <c r="N18" i="3" s="1"/>
  <c r="M12" i="3"/>
  <c r="L12" i="3"/>
  <c r="K12" i="3"/>
  <c r="I12" i="3"/>
  <c r="J12" i="3" s="1"/>
  <c r="R12" i="3" s="1"/>
  <c r="H12" i="3"/>
  <c r="P12" i="3" s="1"/>
  <c r="O11" i="3"/>
  <c r="N11" i="3"/>
  <c r="M11" i="3"/>
  <c r="L11" i="3"/>
  <c r="K11" i="3"/>
  <c r="J11" i="3"/>
  <c r="R11" i="3" s="1"/>
  <c r="I11" i="3"/>
  <c r="Q11" i="3" s="1"/>
  <c r="H11" i="3"/>
  <c r="P11" i="3" s="1"/>
  <c r="O10" i="3"/>
  <c r="N10" i="3"/>
  <c r="M10" i="3"/>
  <c r="L10" i="3"/>
  <c r="K10" i="3"/>
  <c r="K18" i="3" s="1"/>
  <c r="I10" i="3"/>
  <c r="Q10" i="3" s="1"/>
  <c r="H10" i="3"/>
  <c r="J10" i="3" s="1"/>
  <c r="R10" i="3" s="1"/>
  <c r="P9" i="3"/>
  <c r="O9" i="3"/>
  <c r="N9" i="3"/>
  <c r="M9" i="3"/>
  <c r="L9" i="3"/>
  <c r="K9" i="3"/>
  <c r="I9" i="3"/>
  <c r="Q9" i="3" s="1"/>
  <c r="H9" i="3"/>
  <c r="B9" i="3"/>
  <c r="S8" i="3"/>
  <c r="Q5" i="3"/>
  <c r="O5" i="3"/>
  <c r="N5" i="3"/>
  <c r="M5" i="3"/>
  <c r="L5" i="3"/>
  <c r="K5" i="3"/>
  <c r="I5" i="3"/>
  <c r="H5" i="3"/>
  <c r="P5" i="3" s="1"/>
  <c r="R4" i="3"/>
  <c r="O4" i="3"/>
  <c r="N4" i="3"/>
  <c r="M4" i="3"/>
  <c r="L4" i="3"/>
  <c r="K4" i="3"/>
  <c r="J4" i="3"/>
  <c r="I4" i="3"/>
  <c r="Q4" i="3" s="1"/>
  <c r="H4" i="3"/>
  <c r="P4" i="3" s="1"/>
  <c r="I47" i="2"/>
  <c r="G47" i="2"/>
  <c r="E47" i="2"/>
  <c r="C47" i="2"/>
  <c r="P46" i="2"/>
  <c r="K46" i="2"/>
  <c r="P45" i="2"/>
  <c r="M45" i="2"/>
  <c r="K45" i="2"/>
  <c r="Q44" i="2"/>
  <c r="P44" i="2"/>
  <c r="O44" i="2"/>
  <c r="M44" i="2"/>
  <c r="K44" i="2"/>
  <c r="P43" i="2"/>
  <c r="K43" i="2"/>
  <c r="P42" i="2"/>
  <c r="K42" i="2"/>
  <c r="P41" i="2"/>
  <c r="M41" i="2"/>
  <c r="K41" i="2"/>
  <c r="P40" i="2"/>
  <c r="O40" i="2"/>
  <c r="M40" i="2"/>
  <c r="K40" i="2"/>
  <c r="Q40" i="2" s="1"/>
  <c r="P39" i="2"/>
  <c r="K39" i="2"/>
  <c r="M39" i="2" s="1"/>
  <c r="P38" i="2"/>
  <c r="K38" i="2"/>
  <c r="P37" i="2"/>
  <c r="K37" i="2"/>
  <c r="Q36" i="2"/>
  <c r="P36" i="2"/>
  <c r="O36" i="2"/>
  <c r="M36" i="2"/>
  <c r="K36" i="2"/>
  <c r="P35" i="2"/>
  <c r="K35" i="2"/>
  <c r="P34" i="2"/>
  <c r="K34" i="2"/>
  <c r="P33" i="2"/>
  <c r="M33" i="2"/>
  <c r="O33" i="2" s="1"/>
  <c r="K33" i="2"/>
  <c r="P32" i="2"/>
  <c r="M32" i="2"/>
  <c r="O32" i="2" s="1"/>
  <c r="K32" i="2"/>
  <c r="Q32" i="2" s="1"/>
  <c r="P31" i="2"/>
  <c r="K31" i="2"/>
  <c r="M31" i="2" s="1"/>
  <c r="P30" i="2"/>
  <c r="K30" i="2"/>
  <c r="P29" i="2"/>
  <c r="K29" i="2"/>
  <c r="Q28" i="2"/>
  <c r="P28" i="2"/>
  <c r="O28" i="2"/>
  <c r="M28" i="2"/>
  <c r="K28" i="2"/>
  <c r="P27" i="2"/>
  <c r="K27" i="2"/>
  <c r="P26" i="2"/>
  <c r="K26" i="2"/>
  <c r="P25" i="2"/>
  <c r="M25" i="2"/>
  <c r="O25" i="2" s="1"/>
  <c r="K25" i="2"/>
  <c r="P24" i="2"/>
  <c r="O24" i="2"/>
  <c r="M24" i="2"/>
  <c r="K24" i="2"/>
  <c r="Q24" i="2" s="1"/>
  <c r="P23" i="2"/>
  <c r="M23" i="2"/>
  <c r="O23" i="2" s="1"/>
  <c r="K23" i="2"/>
  <c r="P22" i="2"/>
  <c r="K22" i="2"/>
  <c r="P21" i="2"/>
  <c r="M21" i="2"/>
  <c r="K21" i="2"/>
  <c r="P20" i="2"/>
  <c r="K20" i="2"/>
  <c r="P19" i="2"/>
  <c r="K19" i="2"/>
  <c r="Q18" i="2"/>
  <c r="P18" i="2"/>
  <c r="O18" i="2"/>
  <c r="K18" i="2"/>
  <c r="M18" i="2" s="1"/>
  <c r="Q17" i="2"/>
  <c r="P17" i="2"/>
  <c r="M17" i="2"/>
  <c r="O17" i="2" s="1"/>
  <c r="K17" i="2"/>
  <c r="Q16" i="2"/>
  <c r="P16" i="2"/>
  <c r="O16" i="2"/>
  <c r="M16" i="2"/>
  <c r="K16" i="2"/>
  <c r="P15" i="2"/>
  <c r="M15" i="2"/>
  <c r="K15" i="2"/>
  <c r="P14" i="2"/>
  <c r="K14" i="2"/>
  <c r="P13" i="2"/>
  <c r="K13" i="2"/>
  <c r="P12" i="2"/>
  <c r="K12" i="2"/>
  <c r="P11" i="2"/>
  <c r="O11" i="2"/>
  <c r="K11" i="2"/>
  <c r="M11" i="2" s="1"/>
  <c r="Q11" i="2" s="1"/>
  <c r="Q10" i="2"/>
  <c r="P10" i="2"/>
  <c r="O10" i="2"/>
  <c r="K10" i="2"/>
  <c r="M10" i="2" s="1"/>
  <c r="P9" i="2"/>
  <c r="M9" i="2"/>
  <c r="O9" i="2" s="1"/>
  <c r="K9" i="2"/>
  <c r="Q8" i="2"/>
  <c r="P8" i="2"/>
  <c r="O8" i="2"/>
  <c r="M8" i="2"/>
  <c r="K8" i="2"/>
  <c r="P7" i="2"/>
  <c r="M7" i="2"/>
  <c r="K7" i="2"/>
  <c r="P6" i="2"/>
  <c r="K6" i="2"/>
  <c r="P5" i="2"/>
  <c r="M5" i="2"/>
  <c r="K5" i="2"/>
  <c r="P4" i="2"/>
  <c r="K4" i="2"/>
  <c r="G52" i="1"/>
  <c r="G51" i="1"/>
  <c r="F51" i="1"/>
  <c r="F53" i="1" s="1"/>
  <c r="E51" i="1"/>
  <c r="D51" i="1"/>
  <c r="C51" i="1"/>
  <c r="Q50" i="1"/>
  <c r="O50" i="1"/>
  <c r="N50" i="1"/>
  <c r="M50" i="1"/>
  <c r="L50" i="1"/>
  <c r="K50" i="1"/>
  <c r="I50" i="1"/>
  <c r="J50" i="1" s="1"/>
  <c r="R50" i="1" s="1"/>
  <c r="H50" i="1"/>
  <c r="P50" i="1" s="1"/>
  <c r="O49" i="1"/>
  <c r="N49" i="1"/>
  <c r="M49" i="1"/>
  <c r="L49" i="1"/>
  <c r="K49" i="1"/>
  <c r="J49" i="1"/>
  <c r="R49" i="1" s="1"/>
  <c r="I49" i="1"/>
  <c r="Q49" i="1" s="1"/>
  <c r="S49" i="1" s="1"/>
  <c r="H49" i="1"/>
  <c r="P49" i="1" s="1"/>
  <c r="O48" i="1"/>
  <c r="N48" i="1"/>
  <c r="M48" i="1"/>
  <c r="L48" i="1"/>
  <c r="K48" i="1"/>
  <c r="I48" i="1"/>
  <c r="Q48" i="1" s="1"/>
  <c r="H48" i="1"/>
  <c r="J48" i="1" s="1"/>
  <c r="R48" i="1" s="1"/>
  <c r="Q47" i="1"/>
  <c r="O47" i="1"/>
  <c r="N47" i="1"/>
  <c r="M47" i="1"/>
  <c r="L47" i="1"/>
  <c r="K47" i="1"/>
  <c r="I47" i="1"/>
  <c r="H47" i="1"/>
  <c r="Q46" i="1"/>
  <c r="O46" i="1"/>
  <c r="N46" i="1"/>
  <c r="M46" i="1"/>
  <c r="L46" i="1"/>
  <c r="K46" i="1"/>
  <c r="S46" i="1" s="1"/>
  <c r="I46" i="1"/>
  <c r="J46" i="1" s="1"/>
  <c r="R46" i="1" s="1"/>
  <c r="H46" i="1"/>
  <c r="P46" i="1" s="1"/>
  <c r="R45" i="1"/>
  <c r="O45" i="1"/>
  <c r="N45" i="1"/>
  <c r="M45" i="1"/>
  <c r="L45" i="1"/>
  <c r="K45" i="1"/>
  <c r="J45" i="1"/>
  <c r="I45" i="1"/>
  <c r="Q45" i="1" s="1"/>
  <c r="S45" i="1" s="1"/>
  <c r="H45" i="1"/>
  <c r="P45" i="1" s="1"/>
  <c r="O44" i="1"/>
  <c r="N44" i="1"/>
  <c r="M44" i="1"/>
  <c r="L44" i="1"/>
  <c r="K44" i="1"/>
  <c r="I44" i="1"/>
  <c r="Q44" i="1" s="1"/>
  <c r="H44" i="1"/>
  <c r="J44" i="1" s="1"/>
  <c r="R44" i="1" s="1"/>
  <c r="Q43" i="1"/>
  <c r="O43" i="1"/>
  <c r="N43" i="1"/>
  <c r="M43" i="1"/>
  <c r="L43" i="1"/>
  <c r="K43" i="1"/>
  <c r="I43" i="1"/>
  <c r="H43" i="1"/>
  <c r="J43" i="1" s="1"/>
  <c r="R43" i="1" s="1"/>
  <c r="Q42" i="1"/>
  <c r="O42" i="1"/>
  <c r="N42" i="1"/>
  <c r="M42" i="1"/>
  <c r="L42" i="1"/>
  <c r="K42" i="1"/>
  <c r="I42" i="1"/>
  <c r="J42" i="1" s="1"/>
  <c r="R42" i="1" s="1"/>
  <c r="H42" i="1"/>
  <c r="P42" i="1" s="1"/>
  <c r="R41" i="1"/>
  <c r="O41" i="1"/>
  <c r="N41" i="1"/>
  <c r="M41" i="1"/>
  <c r="L41" i="1"/>
  <c r="L51" i="1" s="1"/>
  <c r="K41" i="1"/>
  <c r="S41" i="1" s="1"/>
  <c r="J41" i="1"/>
  <c r="I41" i="1"/>
  <c r="Q41" i="1" s="1"/>
  <c r="H41" i="1"/>
  <c r="P41" i="1" s="1"/>
  <c r="P40" i="1"/>
  <c r="O40" i="1"/>
  <c r="N40" i="1"/>
  <c r="M40" i="1"/>
  <c r="L40" i="1"/>
  <c r="K40" i="1"/>
  <c r="I40" i="1"/>
  <c r="Q40" i="1" s="1"/>
  <c r="H40" i="1"/>
  <c r="J40" i="1" s="1"/>
  <c r="R40" i="1" s="1"/>
  <c r="P39" i="1"/>
  <c r="O39" i="1"/>
  <c r="N39" i="1"/>
  <c r="M39" i="1"/>
  <c r="L39" i="1"/>
  <c r="K39" i="1"/>
  <c r="I39" i="1"/>
  <c r="Q39" i="1" s="1"/>
  <c r="H39" i="1"/>
  <c r="Q38" i="1"/>
  <c r="Q51" i="1" s="1"/>
  <c r="O38" i="1"/>
  <c r="N38" i="1"/>
  <c r="M38" i="1"/>
  <c r="M51" i="1" s="1"/>
  <c r="L38" i="1"/>
  <c r="K38" i="1"/>
  <c r="I38" i="1"/>
  <c r="J38" i="1" s="1"/>
  <c r="R38" i="1" s="1"/>
  <c r="H38" i="1"/>
  <c r="P38" i="1" s="1"/>
  <c r="G37" i="1"/>
  <c r="F37" i="1"/>
  <c r="E37" i="1"/>
  <c r="E53" i="1" s="1"/>
  <c r="D37" i="1"/>
  <c r="C37" i="1"/>
  <c r="O36" i="1"/>
  <c r="N36" i="1"/>
  <c r="M36" i="1"/>
  <c r="L36" i="1"/>
  <c r="K36" i="1"/>
  <c r="I36" i="1"/>
  <c r="Q36" i="1" s="1"/>
  <c r="H36" i="1"/>
  <c r="J36" i="1" s="1"/>
  <c r="R36" i="1" s="1"/>
  <c r="O35" i="1"/>
  <c r="N35" i="1"/>
  <c r="M35" i="1"/>
  <c r="L35" i="1"/>
  <c r="K35" i="1"/>
  <c r="I35" i="1"/>
  <c r="Q35" i="1" s="1"/>
  <c r="H35" i="1"/>
  <c r="O34" i="1"/>
  <c r="N34" i="1"/>
  <c r="M34" i="1"/>
  <c r="L34" i="1"/>
  <c r="K34" i="1"/>
  <c r="I34" i="1"/>
  <c r="J34" i="1" s="1"/>
  <c r="R34" i="1" s="1"/>
  <c r="H34" i="1"/>
  <c r="P34" i="1" s="1"/>
  <c r="P33" i="1"/>
  <c r="O33" i="1"/>
  <c r="N33" i="1"/>
  <c r="M33" i="1"/>
  <c r="L33" i="1"/>
  <c r="K33" i="1"/>
  <c r="I33" i="1"/>
  <c r="Q33" i="1" s="1"/>
  <c r="H33" i="1"/>
  <c r="J33" i="1" s="1"/>
  <c r="R33" i="1" s="1"/>
  <c r="O32" i="1"/>
  <c r="N32" i="1"/>
  <c r="M32" i="1"/>
  <c r="L32" i="1"/>
  <c r="K32" i="1"/>
  <c r="I32" i="1"/>
  <c r="Q32" i="1" s="1"/>
  <c r="H32" i="1"/>
  <c r="J32" i="1" s="1"/>
  <c r="R32" i="1" s="1"/>
  <c r="P31" i="1"/>
  <c r="O31" i="1"/>
  <c r="N31" i="1"/>
  <c r="M31" i="1"/>
  <c r="L31" i="1"/>
  <c r="K31" i="1"/>
  <c r="I31" i="1"/>
  <c r="Q31" i="1" s="1"/>
  <c r="H31" i="1"/>
  <c r="J31" i="1" s="1"/>
  <c r="R31" i="1" s="1"/>
  <c r="O30" i="1"/>
  <c r="N30" i="1"/>
  <c r="M30" i="1"/>
  <c r="L30" i="1"/>
  <c r="K30" i="1"/>
  <c r="K37" i="1" s="1"/>
  <c r="J30" i="1"/>
  <c r="R30" i="1" s="1"/>
  <c r="S30" i="1" s="1"/>
  <c r="I30" i="1"/>
  <c r="Q30" i="1" s="1"/>
  <c r="H30" i="1"/>
  <c r="P30" i="1" s="1"/>
  <c r="O29" i="1"/>
  <c r="O37" i="1" s="1"/>
  <c r="N29" i="1"/>
  <c r="M29" i="1"/>
  <c r="L29" i="1"/>
  <c r="K29" i="1"/>
  <c r="I29" i="1"/>
  <c r="Q29" i="1" s="1"/>
  <c r="H29" i="1"/>
  <c r="J29" i="1" s="1"/>
  <c r="R29" i="1" s="1"/>
  <c r="R28" i="1"/>
  <c r="O28" i="1"/>
  <c r="N28" i="1"/>
  <c r="M28" i="1"/>
  <c r="L28" i="1"/>
  <c r="K28" i="1"/>
  <c r="J28" i="1"/>
  <c r="I28" i="1"/>
  <c r="Q28" i="1" s="1"/>
  <c r="H28" i="1"/>
  <c r="G27" i="1"/>
  <c r="G53" i="1" s="1"/>
  <c r="F27" i="1"/>
  <c r="F52" i="1" s="1"/>
  <c r="E27" i="1"/>
  <c r="D27" i="1"/>
  <c r="D52" i="1" s="1"/>
  <c r="C27" i="1"/>
  <c r="C53" i="1" s="1"/>
  <c r="O26" i="1"/>
  <c r="N26" i="1"/>
  <c r="M26" i="1"/>
  <c r="L26" i="1"/>
  <c r="K26" i="1"/>
  <c r="I26" i="1"/>
  <c r="Q26" i="1" s="1"/>
  <c r="H26" i="1"/>
  <c r="P26" i="1" s="1"/>
  <c r="Q25" i="1"/>
  <c r="O25" i="1"/>
  <c r="N25" i="1"/>
  <c r="M25" i="1"/>
  <c r="L25" i="1"/>
  <c r="K25" i="1"/>
  <c r="I25" i="1"/>
  <c r="J25" i="1" s="1"/>
  <c r="R25" i="1" s="1"/>
  <c r="H25" i="1"/>
  <c r="P25" i="1" s="1"/>
  <c r="O24" i="1"/>
  <c r="N24" i="1"/>
  <c r="M24" i="1"/>
  <c r="L24" i="1"/>
  <c r="K24" i="1"/>
  <c r="I24" i="1"/>
  <c r="Q24" i="1" s="1"/>
  <c r="H24" i="1"/>
  <c r="P24" i="1" s="1"/>
  <c r="O23" i="1"/>
  <c r="N23" i="1"/>
  <c r="M23" i="1"/>
  <c r="L23" i="1"/>
  <c r="K23" i="1"/>
  <c r="I23" i="1"/>
  <c r="Q23" i="1" s="1"/>
  <c r="H23" i="1"/>
  <c r="J23" i="1" s="1"/>
  <c r="R23" i="1" s="1"/>
  <c r="Q22" i="1"/>
  <c r="P22" i="1"/>
  <c r="O22" i="1"/>
  <c r="N22" i="1"/>
  <c r="M22" i="1"/>
  <c r="L22" i="1"/>
  <c r="K22" i="1"/>
  <c r="S22" i="1" s="1"/>
  <c r="I22" i="1"/>
  <c r="H22" i="1"/>
  <c r="J22" i="1" s="1"/>
  <c r="R22" i="1" s="1"/>
  <c r="Q21" i="1"/>
  <c r="O21" i="1"/>
  <c r="N21" i="1"/>
  <c r="M21" i="1"/>
  <c r="L21" i="1"/>
  <c r="K21" i="1"/>
  <c r="S21" i="1" s="1"/>
  <c r="J21" i="1"/>
  <c r="R21" i="1" s="1"/>
  <c r="I21" i="1"/>
  <c r="H21" i="1"/>
  <c r="P21" i="1" s="1"/>
  <c r="P20" i="1"/>
  <c r="O20" i="1"/>
  <c r="N20" i="1"/>
  <c r="M20" i="1"/>
  <c r="L20" i="1"/>
  <c r="K20" i="1"/>
  <c r="S20" i="1" s="1"/>
  <c r="I20" i="1"/>
  <c r="Q20" i="1" s="1"/>
  <c r="H20" i="1"/>
  <c r="J20" i="1" s="1"/>
  <c r="R20" i="1" s="1"/>
  <c r="O19" i="1"/>
  <c r="N19" i="1"/>
  <c r="M19" i="1"/>
  <c r="L19" i="1"/>
  <c r="K19" i="1"/>
  <c r="I19" i="1"/>
  <c r="Q19" i="1" s="1"/>
  <c r="H19" i="1"/>
  <c r="P19" i="1" s="1"/>
  <c r="O18" i="1"/>
  <c r="N18" i="1"/>
  <c r="M18" i="1"/>
  <c r="L18" i="1"/>
  <c r="K18" i="1"/>
  <c r="I18" i="1"/>
  <c r="Q18" i="1" s="1"/>
  <c r="H18" i="1"/>
  <c r="J18" i="1" s="1"/>
  <c r="R18" i="1" s="1"/>
  <c r="B18" i="1"/>
  <c r="U17" i="1"/>
  <c r="U16" i="1"/>
  <c r="U15" i="1"/>
  <c r="S15" i="1"/>
  <c r="S14" i="1"/>
  <c r="O9" i="1"/>
  <c r="N9" i="1"/>
  <c r="M9" i="1"/>
  <c r="L9" i="1"/>
  <c r="K9" i="1"/>
  <c r="I9" i="1"/>
  <c r="Q9" i="1" s="1"/>
  <c r="H9" i="1"/>
  <c r="J9" i="1" s="1"/>
  <c r="R9" i="1" s="1"/>
  <c r="O8" i="1"/>
  <c r="N8" i="1"/>
  <c r="M8" i="1"/>
  <c r="L8" i="1"/>
  <c r="K8" i="1"/>
  <c r="J8" i="1"/>
  <c r="R8" i="1" s="1"/>
  <c r="I8" i="1"/>
  <c r="Q8" i="1" s="1"/>
  <c r="H8" i="1"/>
  <c r="P8" i="1" s="1"/>
  <c r="O7" i="1"/>
  <c r="N7" i="1"/>
  <c r="M7" i="1"/>
  <c r="L7" i="1"/>
  <c r="K7" i="1"/>
  <c r="I7" i="1"/>
  <c r="Q7" i="1" s="1"/>
  <c r="H7" i="1"/>
  <c r="J7" i="1" s="1"/>
  <c r="R7" i="1" s="1"/>
  <c r="O6" i="1"/>
  <c r="N6" i="1"/>
  <c r="M6" i="1"/>
  <c r="L6" i="1"/>
  <c r="K6" i="1"/>
  <c r="I6" i="1"/>
  <c r="Q6" i="1" s="1"/>
  <c r="H6" i="1"/>
  <c r="P6" i="1" s="1"/>
  <c r="O5" i="1"/>
  <c r="N5" i="1"/>
  <c r="M5" i="1"/>
  <c r="L5" i="1"/>
  <c r="L27" i="1" s="1"/>
  <c r="K5" i="1"/>
  <c r="I5" i="1"/>
  <c r="Q5" i="1" s="1"/>
  <c r="H5" i="1"/>
  <c r="J5" i="1" s="1"/>
  <c r="R5" i="1" s="1"/>
  <c r="O4" i="1"/>
  <c r="N4" i="1"/>
  <c r="N27" i="1" s="1"/>
  <c r="M4" i="1"/>
  <c r="L4" i="1"/>
  <c r="K4" i="1"/>
  <c r="J4" i="1"/>
  <c r="I4" i="1"/>
  <c r="H4" i="1"/>
  <c r="H27" i="1" s="1"/>
  <c r="T39" i="3"/>
  <c r="T33" i="3"/>
  <c r="T17" i="3"/>
  <c r="T9" i="3"/>
  <c r="T5" i="3"/>
  <c r="T48" i="1"/>
  <c r="T44" i="1"/>
  <c r="T40" i="1"/>
  <c r="T23" i="1"/>
  <c r="T19" i="1"/>
  <c r="T30" i="3"/>
  <c r="T23" i="3"/>
  <c r="T19" i="3"/>
  <c r="T12" i="3"/>
  <c r="T37" i="3"/>
  <c r="T34" i="3"/>
  <c r="T26" i="3"/>
  <c r="T15" i="3"/>
  <c r="T38" i="3"/>
  <c r="T27" i="3"/>
  <c r="T21" i="3"/>
  <c r="T16" i="3"/>
  <c r="T4" i="3"/>
  <c r="T36" i="1"/>
  <c r="T32" i="1"/>
  <c r="T28" i="1"/>
  <c r="T41" i="3"/>
  <c r="T32" i="3"/>
  <c r="T29" i="3"/>
  <c r="T11" i="3"/>
  <c r="T8" i="3"/>
  <c r="T47" i="1"/>
  <c r="T43" i="1"/>
  <c r="T39" i="1"/>
  <c r="T26" i="1"/>
  <c r="T25" i="3"/>
  <c r="T20" i="3"/>
  <c r="T41" i="1"/>
  <c r="T34" i="1"/>
  <c r="T21" i="1"/>
  <c r="T29" i="1"/>
  <c r="T13" i="1"/>
  <c r="T24" i="3"/>
  <c r="T46" i="1"/>
  <c r="T6" i="1"/>
  <c r="T14" i="3"/>
  <c r="T25" i="1"/>
  <c r="T22" i="1"/>
  <c r="T13" i="3"/>
  <c r="T45" i="1"/>
  <c r="T38" i="1"/>
  <c r="T7" i="1"/>
  <c r="T22" i="3"/>
  <c r="T50" i="1"/>
  <c r="T33" i="1"/>
  <c r="T31" i="1"/>
  <c r="T24" i="1"/>
  <c r="T20" i="1"/>
  <c r="T36" i="3"/>
  <c r="T8" i="1"/>
  <c r="T4" i="1"/>
  <c r="T35" i="3"/>
  <c r="T31" i="3"/>
  <c r="T49" i="1"/>
  <c r="T42" i="1"/>
  <c r="T35" i="1"/>
  <c r="T30" i="1"/>
  <c r="T18" i="1"/>
  <c r="T9" i="1"/>
  <c r="T5" i="1"/>
  <c r="T10" i="3"/>
  <c r="T40" i="3"/>
  <c r="U5" i="1" l="1"/>
  <c r="U9" i="1"/>
  <c r="U18" i="1"/>
  <c r="U30" i="1"/>
  <c r="U35" i="1"/>
  <c r="U42" i="1"/>
  <c r="U49" i="1"/>
  <c r="T27" i="1"/>
  <c r="U4" i="1"/>
  <c r="U27" i="1" s="1"/>
  <c r="U8" i="1"/>
  <c r="U20" i="1"/>
  <c r="U24" i="1"/>
  <c r="U31" i="1"/>
  <c r="U33" i="1"/>
  <c r="U50" i="1"/>
  <c r="U7" i="1"/>
  <c r="U38" i="1"/>
  <c r="T51" i="1"/>
  <c r="U51" i="1" s="1"/>
  <c r="U45" i="1"/>
  <c r="U22" i="1"/>
  <c r="U25" i="1"/>
  <c r="U6" i="1"/>
  <c r="U46" i="1"/>
  <c r="U13" i="1"/>
  <c r="U29" i="1"/>
  <c r="U21" i="1"/>
  <c r="U34" i="1"/>
  <c r="U41" i="1"/>
  <c r="U26" i="1"/>
  <c r="U39" i="1"/>
  <c r="U43" i="1"/>
  <c r="U47" i="1"/>
  <c r="T42" i="3"/>
  <c r="T37" i="1"/>
  <c r="U37" i="1" s="1"/>
  <c r="U28" i="1"/>
  <c r="U32" i="1"/>
  <c r="U36" i="1"/>
  <c r="T28" i="3"/>
  <c r="U19" i="1"/>
  <c r="U23" i="1"/>
  <c r="U40" i="1"/>
  <c r="U44" i="1"/>
  <c r="U48" i="1"/>
  <c r="T18" i="3"/>
  <c r="L52" i="1"/>
  <c r="J37" i="1"/>
  <c r="S19" i="1"/>
  <c r="P18" i="3"/>
  <c r="S8" i="1"/>
  <c r="M37" i="1"/>
  <c r="Q27" i="2"/>
  <c r="O41" i="2"/>
  <c r="Q41" i="2"/>
  <c r="S39" i="3"/>
  <c r="S40" i="3"/>
  <c r="K27" i="1"/>
  <c r="S9" i="1"/>
  <c r="M13" i="2"/>
  <c r="Q13" i="2" s="1"/>
  <c r="M27" i="1"/>
  <c r="K51" i="1"/>
  <c r="S40" i="1"/>
  <c r="S15" i="3"/>
  <c r="Q30" i="3"/>
  <c r="Q42" i="3" s="1"/>
  <c r="I42" i="3"/>
  <c r="J30" i="3"/>
  <c r="L37" i="1"/>
  <c r="L53" i="1" s="1"/>
  <c r="J35" i="1"/>
  <c r="R35" i="1" s="1"/>
  <c r="R37" i="1" s="1"/>
  <c r="P35" i="1"/>
  <c r="S35" i="1" s="1"/>
  <c r="J47" i="1"/>
  <c r="R47" i="1" s="1"/>
  <c r="P47" i="1"/>
  <c r="P47" i="2"/>
  <c r="S20" i="3"/>
  <c r="K28" i="3"/>
  <c r="K44" i="3" s="1"/>
  <c r="Q29" i="2"/>
  <c r="M29" i="2"/>
  <c r="O29" i="2" s="1"/>
  <c r="O18" i="3"/>
  <c r="S11" i="3"/>
  <c r="P7" i="1"/>
  <c r="S7" i="1" s="1"/>
  <c r="M34" i="2"/>
  <c r="O34" i="2" s="1"/>
  <c r="R4" i="1"/>
  <c r="R27" i="1" s="1"/>
  <c r="N51" i="1"/>
  <c r="M4" i="2"/>
  <c r="Q4" i="2" s="1"/>
  <c r="K47" i="2"/>
  <c r="M20" i="2"/>
  <c r="Q20" i="2"/>
  <c r="O39" i="2"/>
  <c r="Q39" i="2"/>
  <c r="M46" i="2"/>
  <c r="O46" i="2" s="1"/>
  <c r="N28" i="3"/>
  <c r="N43" i="3" s="1"/>
  <c r="P29" i="1"/>
  <c r="S29" i="1" s="1"/>
  <c r="S31" i="1"/>
  <c r="O51" i="1"/>
  <c r="P43" i="1"/>
  <c r="S43" i="1" s="1"/>
  <c r="P48" i="1"/>
  <c r="S48" i="1" s="1"/>
  <c r="I51" i="1"/>
  <c r="O7" i="2"/>
  <c r="O20" i="2"/>
  <c r="Q12" i="3"/>
  <c r="C44" i="3"/>
  <c r="O28" i="3"/>
  <c r="P22" i="3"/>
  <c r="P28" i="3" s="1"/>
  <c r="E52" i="1"/>
  <c r="S33" i="1"/>
  <c r="P36" i="1"/>
  <c r="S36" i="1" s="1"/>
  <c r="S42" i="1"/>
  <c r="C52" i="1"/>
  <c r="M14" i="2"/>
  <c r="O14" i="2" s="1"/>
  <c r="M30" i="2"/>
  <c r="O30" i="2" s="1"/>
  <c r="M42" i="2"/>
  <c r="O42" i="2" s="1"/>
  <c r="Q46" i="2"/>
  <c r="H18" i="3"/>
  <c r="J5" i="3"/>
  <c r="Q18" i="3"/>
  <c r="S16" i="3"/>
  <c r="S17" i="3"/>
  <c r="S31" i="3"/>
  <c r="S35" i="3"/>
  <c r="P5" i="1"/>
  <c r="S5" i="1" s="1"/>
  <c r="J6" i="1"/>
  <c r="R6" i="1" s="1"/>
  <c r="S6" i="1" s="1"/>
  <c r="P9" i="1"/>
  <c r="P23" i="1"/>
  <c r="S23" i="1" s="1"/>
  <c r="Q34" i="1"/>
  <c r="Q37" i="1" s="1"/>
  <c r="Q5" i="2"/>
  <c r="O5" i="2"/>
  <c r="Q21" i="2"/>
  <c r="O21" i="2"/>
  <c r="Q25" i="2"/>
  <c r="M37" i="2"/>
  <c r="O37" i="2" s="1"/>
  <c r="I18" i="3"/>
  <c r="P14" i="3"/>
  <c r="I28" i="3"/>
  <c r="S21" i="3"/>
  <c r="Q23" i="3"/>
  <c r="Q28" i="3" s="1"/>
  <c r="N42" i="3"/>
  <c r="P33" i="3"/>
  <c r="S36" i="3"/>
  <c r="G43" i="3"/>
  <c r="J24" i="1"/>
  <c r="R24" i="1" s="1"/>
  <c r="S24" i="1" s="1"/>
  <c r="J19" i="1"/>
  <c r="R19" i="1" s="1"/>
  <c r="N37" i="1"/>
  <c r="N53" i="1" s="1"/>
  <c r="M26" i="2"/>
  <c r="Q26" i="2" s="1"/>
  <c r="S4" i="3"/>
  <c r="J28" i="3"/>
  <c r="S27" i="3"/>
  <c r="P4" i="1"/>
  <c r="S38" i="1"/>
  <c r="J39" i="1"/>
  <c r="O15" i="2"/>
  <c r="O31" i="2"/>
  <c r="Q31" i="2"/>
  <c r="M38" i="2"/>
  <c r="Q38" i="2" s="1"/>
  <c r="Q43" i="2"/>
  <c r="Q45" i="2"/>
  <c r="O45" i="2"/>
  <c r="L18" i="3"/>
  <c r="J9" i="3"/>
  <c r="R9" i="3" s="1"/>
  <c r="S9" i="3" s="1"/>
  <c r="P10" i="3"/>
  <c r="S10" i="3" s="1"/>
  <c r="S13" i="3"/>
  <c r="S19" i="3"/>
  <c r="P25" i="3"/>
  <c r="S25" i="3" s="1"/>
  <c r="H42" i="3"/>
  <c r="J39" i="3"/>
  <c r="R39" i="3" s="1"/>
  <c r="P40" i="3"/>
  <c r="O27" i="1"/>
  <c r="P18" i="1"/>
  <c r="S18" i="1" s="1"/>
  <c r="P32" i="1"/>
  <c r="S32" i="1" s="1"/>
  <c r="P44" i="1"/>
  <c r="P51" i="1" s="1"/>
  <c r="S50" i="1"/>
  <c r="Q9" i="2"/>
  <c r="M12" i="2"/>
  <c r="O12" i="2" s="1"/>
  <c r="Q12" i="2"/>
  <c r="Q30" i="2"/>
  <c r="Q42" i="2"/>
  <c r="S12" i="3"/>
  <c r="F43" i="3"/>
  <c r="F44" i="3"/>
  <c r="O42" i="3"/>
  <c r="I27" i="1"/>
  <c r="Q4" i="1"/>
  <c r="Q27" i="1" s="1"/>
  <c r="S25" i="1"/>
  <c r="J26" i="1"/>
  <c r="R26" i="1" s="1"/>
  <c r="S26" i="1" s="1"/>
  <c r="H37" i="1"/>
  <c r="H53" i="1" s="1"/>
  <c r="P28" i="1"/>
  <c r="P37" i="1" s="1"/>
  <c r="D53" i="1"/>
  <c r="M6" i="2"/>
  <c r="Q6" i="2" s="1"/>
  <c r="O22" i="2"/>
  <c r="M22" i="2"/>
  <c r="Q22" i="2" s="1"/>
  <c r="Q33" i="2"/>
  <c r="M18" i="3"/>
  <c r="S14" i="3"/>
  <c r="S23" i="3"/>
  <c r="S33" i="3"/>
  <c r="Q7" i="2"/>
  <c r="Q15" i="2"/>
  <c r="Q23" i="2"/>
  <c r="I37" i="1"/>
  <c r="H51" i="1"/>
  <c r="M19" i="2"/>
  <c r="O19" i="2" s="1"/>
  <c r="M27" i="2"/>
  <c r="O27" i="2" s="1"/>
  <c r="M35" i="2"/>
  <c r="O35" i="2" s="1"/>
  <c r="M43" i="2"/>
  <c r="O43" i="2" s="1"/>
  <c r="P29" i="3"/>
  <c r="P41" i="3"/>
  <c r="S41" i="3" s="1"/>
  <c r="D43" i="3"/>
  <c r="M43" i="3" l="1"/>
  <c r="M44" i="3"/>
  <c r="R39" i="1"/>
  <c r="J51" i="1"/>
  <c r="R52" i="1"/>
  <c r="J42" i="3"/>
  <c r="R30" i="3"/>
  <c r="O26" i="2"/>
  <c r="S28" i="1"/>
  <c r="O44" i="3"/>
  <c r="O43" i="3"/>
  <c r="P42" i="3"/>
  <c r="S28" i="3"/>
  <c r="Q14" i="2"/>
  <c r="Q47" i="2" s="1"/>
  <c r="J18" i="3"/>
  <c r="R5" i="3"/>
  <c r="O4" i="2"/>
  <c r="H52" i="1"/>
  <c r="O13" i="2"/>
  <c r="M53" i="1"/>
  <c r="M52" i="1"/>
  <c r="Q43" i="3"/>
  <c r="Q44" i="3"/>
  <c r="Q35" i="2"/>
  <c r="S44" i="1"/>
  <c r="O38" i="2"/>
  <c r="P27" i="1"/>
  <c r="H43" i="3"/>
  <c r="H44" i="3"/>
  <c r="Q34" i="2"/>
  <c r="K43" i="3"/>
  <c r="N52" i="1"/>
  <c r="S34" i="1"/>
  <c r="T44" i="3"/>
  <c r="T43" i="3"/>
  <c r="O53" i="1"/>
  <c r="S13" i="1" s="1"/>
  <c r="O52" i="1"/>
  <c r="I53" i="1"/>
  <c r="I52" i="1"/>
  <c r="S22" i="3"/>
  <c r="S4" i="1"/>
  <c r="N44" i="3"/>
  <c r="P43" i="3"/>
  <c r="P44" i="3"/>
  <c r="Q53" i="1"/>
  <c r="Q52" i="1"/>
  <c r="M47" i="2"/>
  <c r="O6" i="2"/>
  <c r="L44" i="3"/>
  <c r="L43" i="3"/>
  <c r="Q19" i="2"/>
  <c r="K53" i="1"/>
  <c r="K52" i="1"/>
  <c r="Q37" i="2"/>
  <c r="T52" i="1"/>
  <c r="U52" i="1" s="1"/>
  <c r="T53" i="1"/>
  <c r="U53" i="1" s="1"/>
  <c r="S29" i="3"/>
  <c r="I43" i="3"/>
  <c r="I44" i="3"/>
  <c r="S47" i="1"/>
  <c r="J27" i="1"/>
  <c r="P53" i="1" l="1"/>
  <c r="P52" i="1"/>
  <c r="R51" i="1"/>
  <c r="R53" i="1" s="1"/>
  <c r="S39" i="1"/>
  <c r="S51" i="1" s="1"/>
  <c r="O47" i="2"/>
  <c r="S37" i="1"/>
  <c r="R18" i="3"/>
  <c r="S5" i="3"/>
  <c r="S18" i="3" s="1"/>
  <c r="J44" i="3"/>
  <c r="J43" i="3"/>
  <c r="R42" i="3"/>
  <c r="S30" i="3"/>
  <c r="S42" i="3" s="1"/>
  <c r="J52" i="1"/>
  <c r="J53" i="1"/>
  <c r="S17" i="1" l="1"/>
  <c r="S16" i="1"/>
  <c r="S27" i="1" s="1"/>
  <c r="S44" i="3"/>
  <c r="S43" i="3"/>
  <c r="R44" i="3"/>
  <c r="R43" i="3"/>
  <c r="S53" i="1" l="1"/>
  <c r="S52" i="1"/>
</calcChain>
</file>

<file path=xl/sharedStrings.xml><?xml version="1.0" encoding="utf-8"?>
<sst xmlns="http://schemas.openxmlformats.org/spreadsheetml/2006/main" count="478" uniqueCount="414">
  <si>
    <t>Stage</t>
  </si>
  <si>
    <t>Task</t>
  </si>
  <si>
    <t>UI working hours</t>
  </si>
  <si>
    <t>2D working hours</t>
  </si>
  <si>
    <t>3D  working hours</t>
  </si>
  <si>
    <t>Frontend  working hours</t>
  </si>
  <si>
    <t>Backend  working hours</t>
  </si>
  <si>
    <t>Team leader working hours</t>
  </si>
  <si>
    <t>QA working hours</t>
  </si>
  <si>
    <t>Management working hours</t>
  </si>
  <si>
    <t xml:space="preserve"> UI/UX designer, USD</t>
  </si>
  <si>
    <t>2D designer, USD</t>
  </si>
  <si>
    <t>3D designer, USD</t>
  </si>
  <si>
    <t>Frontend, USD</t>
  </si>
  <si>
    <t>Backend, USD</t>
  </si>
  <si>
    <t>Team leader, USD</t>
  </si>
  <si>
    <t>QA, USD</t>
  </si>
  <si>
    <t>Management, USD</t>
  </si>
  <si>
    <t>Total, USD</t>
  </si>
  <si>
    <t>Estimated time in working days ()</t>
  </si>
  <si>
    <t>Estimated time in working days</t>
  </si>
  <si>
    <t>The cost of an hour of work of a specialist (USD \ hour)</t>
  </si>
  <si>
    <t>Estimated number of executors in the direction</t>
  </si>
  <si>
    <t>Project setup</t>
  </si>
  <si>
    <t>MVP</t>
  </si>
  <si>
    <t>Планируемое количество специалистов в направлении</t>
  </si>
  <si>
    <t>Base architecture</t>
  </si>
  <si>
    <t>UI designers</t>
  </si>
  <si>
    <t>Setting up an environment on a remote server</t>
  </si>
  <si>
    <t>2D Artists</t>
  </si>
  <si>
    <t>Deploying the project on the server</t>
  </si>
  <si>
    <t>Frontend programmers</t>
  </si>
  <si>
    <t>Database preparation and synchronization</t>
  </si>
  <si>
    <t>Backend programmers</t>
  </si>
  <si>
    <t>Server update \ building builds</t>
  </si>
  <si>
    <t>QA</t>
  </si>
  <si>
    <t>App Store optimization (ASO)</t>
  </si>
  <si>
    <t>Fixed cost</t>
  </si>
  <si>
    <t>~ 2 weeks</t>
  </si>
  <si>
    <t>Project Manager</t>
  </si>
  <si>
    <r>
      <rPr>
        <b/>
        <u/>
        <sz val="11"/>
        <color rgb="FF1155CC"/>
        <rFont val="Calibri"/>
        <family val="2"/>
        <charset val="204"/>
      </rPr>
      <t xml:space="preserve">VPS server </t>
    </r>
    <r>
      <rPr>
        <b/>
        <u/>
        <sz val="11"/>
        <color rgb="FFCC0000"/>
        <rFont val="Calibri"/>
        <family val="2"/>
        <charset val="204"/>
      </rPr>
      <t>if there is a backend / site</t>
    </r>
  </si>
  <si>
    <t>~ 1 day</t>
  </si>
  <si>
    <t>Repository setup</t>
  </si>
  <si>
    <t>Code review \ refactoring \ optimization</t>
  </si>
  <si>
    <t>Accounted for separately for each task = 5% of the cost of tasks</t>
  </si>
  <si>
    <t>Project initialization</t>
  </si>
  <si>
    <t>~ 2 days</t>
  </si>
  <si>
    <t>Project communications</t>
  </si>
  <si>
    <t>Fixed cost ≈ 10 hours per 1 project participant, per month</t>
  </si>
  <si>
    <t>Project audit</t>
  </si>
  <si>
    <t>Depending on the number of working hours of the PM-a ≈ 30% of the hours of the PM-a</t>
  </si>
  <si>
    <t>Operational control of the project</t>
  </si>
  <si>
    <t>1.2.0 Top navigation bar</t>
  </si>
  <si>
    <t>1.2.1 Top navigation bar (inner screen)</t>
  </si>
  <si>
    <t>1.2.2 Top navigation bar (active search)</t>
  </si>
  <si>
    <t>1.3.0 Bottom navigation bar</t>
  </si>
  <si>
    <t>1.3.1 Bottom navigation bar (new events)</t>
  </si>
  <si>
    <t>1.4.0 Application main screen</t>
  </si>
  <si>
    <t>1.4.1 Application main screen (no connection)</t>
  </si>
  <si>
    <t>1.5.0 Sidebar</t>
  </si>
  <si>
    <t xml:space="preserve"> </t>
  </si>
  <si>
    <t>UI/UX</t>
  </si>
  <si>
    <t>2.0.0 Registration/Login Screen</t>
  </si>
  <si>
    <t>Full version</t>
  </si>
  <si>
    <t>SMS mailing system integration</t>
  </si>
  <si>
    <t>2.1.0 Phone number verification screen</t>
  </si>
  <si>
    <t>2.2.0 Login Screen</t>
  </si>
  <si>
    <t>3.0.0 Profile Screen</t>
  </si>
  <si>
    <t>3.1.0 Profile screen in edit mode</t>
  </si>
  <si>
    <t>Uploaded avatar processing mechanism</t>
  </si>
  <si>
    <t>Mechanism for automatic installation of an avatar</t>
  </si>
  <si>
    <t>Referral link generation</t>
  </si>
  <si>
    <t>Mechanics</t>
  </si>
  <si>
    <t>3.1.0 Menu localization window</t>
  </si>
  <si>
    <t>Add-ons: admin</t>
  </si>
  <si>
    <t>Map service integration</t>
  </si>
  <si>
    <t>3.3.0 Categories screen with filters</t>
  </si>
  <si>
    <t>3.4.0 Categories screen with filters - no result</t>
  </si>
  <si>
    <t>6.0.0 Product screen without add-ons</t>
  </si>
  <si>
    <t>6.1.0 Product screen without add-ons with a carousel</t>
  </si>
  <si>
    <t>6.2.0 Product screen with composition editing</t>
  </si>
  <si>
    <t>6.3.0 Product screen with add-ons</t>
  </si>
  <si>
    <t>6.4.0 Product screen with add-ons with a carousel</t>
  </si>
  <si>
    <t>6.5.0 Combo menu</t>
  </si>
  <si>
    <t>6.5.1 Combo menu product selection</t>
  </si>
  <si>
    <t>7.0.0 Searching results</t>
  </si>
  <si>
    <t>7.1.0 Search results (empty)</t>
  </si>
  <si>
    <t>Total for MVP (Stages 1-2)</t>
  </si>
  <si>
    <t>Total project, including MVP</t>
  </si>
  <si>
    <t>План.</t>
  </si>
  <si>
    <t>Факт.</t>
  </si>
  <si>
    <t>Специалист:</t>
  </si>
  <si>
    <t>2D (UX/UI)</t>
  </si>
  <si>
    <t>3D</t>
  </si>
  <si>
    <t>Backend</t>
  </si>
  <si>
    <t>Frontend</t>
  </si>
  <si>
    <t>Тестирование</t>
  </si>
  <si>
    <t>Менеджмент</t>
  </si>
  <si>
    <t>Итого руб:</t>
  </si>
  <si>
    <t>Ориентировочный Weок выполнения, раб.дней</t>
  </si>
  <si>
    <t>Дата готовности, заполняется тестировщиком</t>
  </si>
  <si>
    <t>Ставка руб. / час :</t>
  </si>
  <si>
    <t>I этап 15.05.2020 - 25.06.2020</t>
  </si>
  <si>
    <t>1517 Архитектура проекта</t>
  </si>
  <si>
    <t xml:space="preserve">MVP </t>
  </si>
  <si>
    <t>1486 Дисплей на руке + концеFr</t>
  </si>
  <si>
    <t xml:space="preserve">Thобы визуально был виден прогресс в задачах они заливаются разным цветом по мере актуализации данных. Зеленым- те Thо уже реализованы в рамках этапа, желтым те Thо находятся в процессе. Строка без заливки говорит о том Thо к данной задаче еще не приступали. Заливки по задачам актуализируются ДО координационных созвонов, Thобы в момент диалога у Suех его участников была актуальная информация. </t>
  </si>
  <si>
    <t>1488 Голограммы в бункере + концеFr</t>
  </si>
  <si>
    <t>1489 Пехотинец-концеFr (НЕ АКТУАЛЬНО)</t>
  </si>
  <si>
    <t>1491 Оружие с 2 режимами отрисованное (чистовой дизайн)</t>
  </si>
  <si>
    <t>1514 экран инициализации</t>
  </si>
  <si>
    <t>1478 Солдат 3д модель</t>
  </si>
  <si>
    <t>1494 Зерг-концеFr</t>
  </si>
  <si>
    <t>1498 Блок форта (концеFr)</t>
  </si>
  <si>
    <t>реализовано</t>
  </si>
  <si>
    <t>1504 КонцеFr бункера внутри (интерьер бункера)</t>
  </si>
  <si>
    <t>в процессе</t>
  </si>
  <si>
    <t>1502 КонцеFr бункера снаружи (+разрушение)</t>
  </si>
  <si>
    <t>1515 Панель администратора</t>
  </si>
  <si>
    <t>1479 Зерг 3д модель</t>
  </si>
  <si>
    <t>1496 КонцеFr оружия с 2 режимами</t>
  </si>
  <si>
    <t>1516 Силуэты снайпера и штурмовика</t>
  </si>
  <si>
    <t>II этап 15.05.2020 - 25.06.2020</t>
  </si>
  <si>
    <t>1490 Интеграция 3d модели пехотинца + настройка</t>
  </si>
  <si>
    <t>1492 Интеграция 3d модели пехотинца + настройка</t>
  </si>
  <si>
    <t>1495 Оружие с 2 режимами</t>
  </si>
  <si>
    <t>1476 Риг зерг</t>
  </si>
  <si>
    <t>1482 Блочный бункер (стена, двери, потолок и пол) с 4 состояниями</t>
  </si>
  <si>
    <t>1493 отображение количества патронов для дробовика (динамический патронник)</t>
  </si>
  <si>
    <t>1477 Анимация оружия</t>
  </si>
  <si>
    <t>1483 Стена форта с разрушениями</t>
  </si>
  <si>
    <t>1480 Анимации для солдата</t>
  </si>
  <si>
    <t>1484 Анимация дверей и кнопок</t>
  </si>
  <si>
    <t>1481 Анимации зергов</t>
  </si>
  <si>
    <t>1485 Ландшафт локаций ( PVE локация)</t>
  </si>
  <si>
    <t>1523 Риг солдата</t>
  </si>
  <si>
    <t>1487 Лечебная станция</t>
  </si>
  <si>
    <t>III этап 15.05.2020 - 25.06.2020</t>
  </si>
  <si>
    <t>1512 Локация, бункер, лечебная станция</t>
  </si>
  <si>
    <t>Полная версия</t>
  </si>
  <si>
    <t>1519 ОFrимизация кода и контента</t>
  </si>
  <si>
    <t>1522 Настроить игровую локацию</t>
  </si>
  <si>
    <t>1506 Настроить игровую локацию</t>
  </si>
  <si>
    <t>1511 UI/GUI</t>
  </si>
  <si>
    <t>1507 Игровые режимы (аркада)</t>
  </si>
  <si>
    <t>1499 Скайбоксы день+ночь</t>
  </si>
  <si>
    <t>1508 Оружие (винтовка+дробовик)</t>
  </si>
  <si>
    <t>1500 Скайбокс с планетой</t>
  </si>
  <si>
    <t>1509 Зерлинг + простая логика выпуска</t>
  </si>
  <si>
    <t>1501 Скайбокс пустыня</t>
  </si>
  <si>
    <t>1510 Звуковое сопровождение</t>
  </si>
  <si>
    <t>1503 Скайбокс горы</t>
  </si>
  <si>
    <t>1505 Скайбокс Вода</t>
  </si>
  <si>
    <t>ИТОГО:</t>
  </si>
  <si>
    <t>Этап</t>
  </si>
  <si>
    <t>Задача</t>
  </si>
  <si>
    <t>Рабочих часов  UI</t>
  </si>
  <si>
    <t>Рабочих часов
2D</t>
  </si>
  <si>
    <t>Рабочих часов
3D</t>
  </si>
  <si>
    <t>Рабочих часов
Фронтенд</t>
  </si>
  <si>
    <t>Рабочих часов
Бекенд</t>
  </si>
  <si>
    <t>Рабочих часов
Тим-лид</t>
  </si>
  <si>
    <t>Рабочих часов
QA</t>
  </si>
  <si>
    <t>Рабочих часов
Менеджмент</t>
  </si>
  <si>
    <t>Дизайнер 
UI/UX, руб</t>
  </si>
  <si>
    <t>Дизайнер 
2D, руб</t>
  </si>
  <si>
    <t>Дизайнер 3D, руб</t>
  </si>
  <si>
    <t>Фронтенд, руб</t>
  </si>
  <si>
    <t>Бекенд, руб</t>
  </si>
  <si>
    <t>Тим-лид, руб</t>
  </si>
  <si>
    <t>QA, руб</t>
  </si>
  <si>
    <t>Менеджмент, руб</t>
  </si>
  <si>
    <t>Suего, руб</t>
  </si>
  <si>
    <t>Ориентировочный Weок в раб. днях</t>
  </si>
  <si>
    <t>Этап 1 - Базовые механики</t>
  </si>
  <si>
    <t>Этап 2 - Пользовательская часть</t>
  </si>
  <si>
    <t>Этап 3 - Ассортимент</t>
  </si>
  <si>
    <t>Стоимость часа работы специалиста (рублей \ час)</t>
  </si>
  <si>
    <t>Месяц</t>
  </si>
  <si>
    <t>Май</t>
  </si>
  <si>
    <t>Июнь</t>
  </si>
  <si>
    <t>Июль</t>
  </si>
  <si>
    <t>Рассчетное количество исполнителей в направлении</t>
  </si>
  <si>
    <t>День</t>
  </si>
  <si>
    <t>Сквозные элементы и базовые механики приложения</t>
  </si>
  <si>
    <t>Архитектура приложения</t>
  </si>
  <si>
    <t>Основная архитектурная задача. Диктует связь разрабатываемых модулей и таблиц БД</t>
  </si>
  <si>
    <t>Обновление сервера \ Saорка билдов</t>
  </si>
  <si>
    <t>UI дизайнеров</t>
  </si>
  <si>
    <t>Необходимые Saорки актуальной версии продукта для передачи в тестирование и демонстрации результатов проделанной работы</t>
  </si>
  <si>
    <t>Фиксированная стоимость</t>
  </si>
  <si>
    <t>~ 2 недели</t>
  </si>
  <si>
    <t>2D Художников</t>
  </si>
  <si>
    <t>Комплекс мер по оFrимизации приложения включая публикацию</t>
  </si>
  <si>
    <r>
      <rPr>
        <b/>
        <u/>
        <sz val="11"/>
        <color rgb="FF1155CC"/>
        <rFont val="Calibri"/>
        <family val="2"/>
        <charset val="204"/>
      </rPr>
      <t xml:space="preserve">VPS сервер </t>
    </r>
    <r>
      <rPr>
        <b/>
        <u/>
        <sz val="11"/>
        <color rgb="FFFF0000"/>
        <rFont val="Calibri"/>
        <family val="2"/>
        <charset val="204"/>
      </rPr>
      <t>если есть бекенд \ сайт</t>
    </r>
  </si>
  <si>
    <t>~ 1 день</t>
  </si>
  <si>
    <t>Frontend программистов</t>
  </si>
  <si>
    <t>Примерная стоимость оFrимального сервера в год</t>
  </si>
  <si>
    <t>Передача 3 этапа</t>
  </si>
  <si>
    <t>Учитывается отдельно для каждой задачи</t>
  </si>
  <si>
    <t>Backend программистов</t>
  </si>
  <si>
    <t>Контроль чистоты, оFrимизация, повышение качества кода и/или графического контента, вроде отсечения лишних полигонов в 3D моделях</t>
  </si>
  <si>
    <t>#3310</t>
  </si>
  <si>
    <t>Передача 1 этапа</t>
  </si>
  <si>
    <t>Передача 2 этапа</t>
  </si>
  <si>
    <t>1.2.0 Верхняя панель навигации</t>
  </si>
  <si>
    <t>Проект менеджер</t>
  </si>
  <si>
    <t>указывайте номер задачи в CRM</t>
  </si>
  <si>
    <t>1.2.1 Верхняя панель навигации (внутрений экран)</t>
  </si>
  <si>
    <t>1.2.2 Верхняя панель навигации (активный поиск)</t>
  </si>
  <si>
    <t>Контрольные даты и суммы по этапу #1</t>
  </si>
  <si>
    <t xml:space="preserve">1.3.0 Нижняя панель навиции </t>
  </si>
  <si>
    <t>Этап 1 - Сквозные элементы</t>
  </si>
  <si>
    <t>1.3.1 Нижняя панель навиции (новые события)</t>
  </si>
  <si>
    <t>Старт работ</t>
  </si>
  <si>
    <t>1.4.0 Главный экран приложения</t>
  </si>
  <si>
    <t>Тестовый билд работ первого этапа</t>
  </si>
  <si>
    <t>1.4.1 Главный экран приложения (нет соединения)</t>
  </si>
  <si>
    <t>Завершение первого этапа</t>
  </si>
  <si>
    <t>1.5.0 Боковое меню</t>
  </si>
  <si>
    <t>Задание на этап</t>
  </si>
  <si>
    <t>Специалисты</t>
  </si>
  <si>
    <t>Часов</t>
  </si>
  <si>
    <t>Сумма</t>
  </si>
  <si>
    <t>Регистрация пользователей</t>
  </si>
  <si>
    <t>2.0.0 Экран регистрации/аTuоризации</t>
  </si>
  <si>
    <t>Максим Горячев</t>
  </si>
  <si>
    <t>Интеграция системы sms рассылки</t>
  </si>
  <si>
    <t>Антон Городецкий</t>
  </si>
  <si>
    <t>2.1.0 Экран подветрждения номера телефона</t>
  </si>
  <si>
    <t>Вячеслав Богаткин</t>
  </si>
  <si>
    <t>2.2.0 Экран Входа</t>
  </si>
  <si>
    <t>Итого 1 этап</t>
  </si>
  <si>
    <t>3.0.0 Экран профиля</t>
  </si>
  <si>
    <t>3.1.0 Экран профиля в режиме редактирования</t>
  </si>
  <si>
    <t>Контрольные даты и суммы по этапу #2</t>
  </si>
  <si>
    <t>Механизм обработки загружаемого аватара</t>
  </si>
  <si>
    <t>Этап 2</t>
  </si>
  <si>
    <t>Механизм аTuоматической установки аватара</t>
  </si>
  <si>
    <t>Генерация реферальной ссылки</t>
  </si>
  <si>
    <t xml:space="preserve">Ассортимент </t>
  </si>
  <si>
    <t>3.1.0 Окно локализации меню</t>
  </si>
  <si>
    <t>Надстройки: админка</t>
  </si>
  <si>
    <t>Интеграция сервиса картографии</t>
  </si>
  <si>
    <t>3.3.0 Экран категорий с фильтрами</t>
  </si>
  <si>
    <t>3.4.0 Экран категорий с фильтрами - нет результата</t>
  </si>
  <si>
    <t>6.0.0 Экран товара без доMoиков</t>
  </si>
  <si>
    <t>6.1.0 Экран товара без доMoиков с каруселью</t>
  </si>
  <si>
    <t>Итого 2 этап</t>
  </si>
  <si>
    <t>6.2.0 Экран товара с редактированием состава</t>
  </si>
  <si>
    <t>6.3.0 Экран товара с доMoиками</t>
  </si>
  <si>
    <t>Итого</t>
  </si>
  <si>
    <t>6.4.0 Экран товара с доMoиками с каруселью</t>
  </si>
  <si>
    <t>MVP Версия</t>
  </si>
  <si>
    <t>6.5.0 Комбо меню</t>
  </si>
  <si>
    <t>Suего месяцев на MVP</t>
  </si>
  <si>
    <t>6.5.1 Комбо меню выбор товара</t>
  </si>
  <si>
    <t>Планируемая дата окончания проекта</t>
  </si>
  <si>
    <t>7.0.0 Результаты поиска</t>
  </si>
  <si>
    <t>Suего месяцев на проект</t>
  </si>
  <si>
    <t>7.1.0 Результаты поиска (пусто)</t>
  </si>
  <si>
    <t>Итого для MVP (Этапы 1-2)</t>
  </si>
  <si>
    <t>Итого весь проект, включая MVP</t>
  </si>
  <si>
    <t>Работая со сметой проверяй себя по таким пунктам</t>
  </si>
  <si>
    <t>Называйте задачи таким обазом, Thобы можно было понять о чем идет речь не заходя в ТЗ</t>
  </si>
  <si>
    <t>Уточняй у исполнителя, он точно умножает свою оценку? Точно берет запас? Или выдает оценку как видит, чаще это Tuорой вариант, не смотря на то Thо от них требуется умноженная на 2 верхняя оценка.</t>
  </si>
  <si>
    <t>При оценке задачи исполнитель называет вилку 8-12 часов. Бери 12, умножай на 2. Задача в вилке в итоге должна быть 24 часа</t>
  </si>
  <si>
    <t>Задача занимает 100 часов? Разбивай на мелкие. Переоценивай задачу заново, а не дели между ними эти 100 часов</t>
  </si>
  <si>
    <t>Suе задачи идут с круглыми цифрами - 10, 20, 40 часов. Чаще Suего это признак того Thо исполнитель оценивает задачи на отвали</t>
  </si>
  <si>
    <t>Обязательно оставляйте комментарием имя оценщика в ячейке специализации, на этапе утвреждения эта инфа будет важна</t>
  </si>
  <si>
    <t>Suегда разбивайте на MVP и полную версию. Опционально, выводите еще и третью итерацию - надстройки - опционный функционал</t>
  </si>
  <si>
    <t>Вы много и часто двигаете и добавляете строки. Проверьте формулы!</t>
  </si>
  <si>
    <t>Как правило, верстка не может занимать времени меньше дизайна</t>
  </si>
  <si>
    <t>Suегда рекомендуется не менее двух исполнителей на кодинг</t>
  </si>
  <si>
    <t>Удаляйте комментарии перед презентацией сметы клиенту</t>
  </si>
  <si>
    <t>Статус</t>
  </si>
  <si>
    <t>Подсказка для работы</t>
  </si>
  <si>
    <t>Не верим сотрудникам. Верим цифрам и фактам</t>
  </si>
  <si>
    <t>Контролируем Weоки сдачи проекта по договору</t>
  </si>
  <si>
    <t>Ежемесячно чистить слабые позиции по кадрам</t>
  </si>
  <si>
    <t>Вовремя принимать решение о приеме на работу новых кадров</t>
  </si>
  <si>
    <t>Следить за качественным тестированием проектов</t>
  </si>
  <si>
    <t>Повышать качество оказываемых услуг (улучшать стандарты, методики менеджмента, и т.д)</t>
  </si>
  <si>
    <r>
      <rPr>
        <sz val="10"/>
        <rFont val="&quot;Times New Roman&quot;"/>
      </rPr>
      <t xml:space="preserve">Как заказывать курьера: 1. После полученных сканов нужного вам документа, уточняете у заказчика удобное время и адрес куда может приехать наш курьер. Если заказчик в Москве, то через сервис </t>
    </r>
    <r>
      <rPr>
        <u/>
        <sz val="10"/>
        <color rgb="FF1155CC"/>
        <rFont val="&quot;Times New Roman&quot;"/>
      </rPr>
      <t>https://dostavista.ru</t>
    </r>
    <r>
      <rPr>
        <sz val="10"/>
        <rFont val="&quot;Times New Roman&quot;"/>
      </rPr>
      <t xml:space="preserve"> заказываете курьера в назначенное место и время, указывая телефон заказчика и нашего бухгалтера +7 985 736-98-36 Иван. Итого, курьер приедет к заказчику, заберет документы и привезет к бухгалтеру. Запросите подтверждение у бухгалтера Thо он получил документы. Оплата за наш счет (бухгалтер оплатит при получении). Если заказчик не из Москвы, то делаете Suе тоже самое только через сервис </t>
    </r>
    <r>
      <rPr>
        <u/>
        <sz val="10"/>
        <color rgb="FF1155CC"/>
        <rFont val="&quot;Times New Roman&quot;"/>
      </rPr>
      <t xml:space="preserve">https://www.cdek.ru/ru
</t>
    </r>
    <r>
      <rPr>
        <sz val="10"/>
        <rFont val="&quot;Times New Roman&quot;"/>
      </rPr>
      <t xml:space="preserve">г. Москва, ул. Профсоюзная д. 27 к. 6 кв .5 - Галина Ивановна, +7 965 449 44 47 это если будете отправлять курьером.
г. Москва, ул. Профсоюзная д. 27 к. 6 кв 12, 117418 - это если будете отправлять поThой России, прошу прислать трек номер отправления. </t>
    </r>
  </si>
  <si>
    <t>На каждом проекте должен быть тестировщик, он должен быть выбран проект менеджером заранее</t>
  </si>
  <si>
    <t>Старайся спрашивать Weоки на Suе, Thо слышишь</t>
  </si>
  <si>
    <t>Для экономии времени проси заранее готовить отчеты по проекту в письменном виде</t>
  </si>
  <si>
    <t>Заказчику пишем КАЖДЫЙ ДЕНЬ. Любой вопрос, без разницы. Расскажите про достижения команды, задайте вопрос по ТЗ, расскажите о том как составили планирование. В общем - ведите коммуникацию со своим клиентам ПОСТОЯННО не теряя его из виду, это важно. И делать это важно не в личном сообщении, а в общем чате, как минимум в котором есть руководитель (Вячеслав или Марина)</t>
  </si>
  <si>
    <t>С заказчиком записывать разговор в аудиоформате  SuЕГДА и удобно хранить файлы, вести таблицу, называть записи и давать к ним описания</t>
  </si>
  <si>
    <t>Старт работы с клиентом</t>
  </si>
  <si>
    <t>Запросить у заказчика скан подписанного договора с подписью заказчика, продублировать скан на поThу bogatkin.v.a@appfox.ru</t>
  </si>
  <si>
    <t>Ознакомиться с договором (как правило Suя инфа указана в приложении к договору) - Weоки, этапы, цифры</t>
  </si>
  <si>
    <t>Проконтролировать, Thобы оригинал договора получил Юрий Уманец/Елена Медведева - запросить у заказчика время и адрес, когда Юрий/Елена может прислать курьера Thобы забрать договор, либо если заказчик не из Москвы, то запросить у заказчика трек-номер поThового отправления наших документов</t>
  </si>
  <si>
    <t>Оставить на случай, если клиент приходит Weазу на разработку, без ТЗ?</t>
  </si>
  <si>
    <t>Взять максимум каналов связи лдля контактов с клиентом (телеграмм. скайп, поThу, телефон, ватс ап, дискорд) Thобы иметь возможность оперативно его найти если по какому то одному он не отвечает.</t>
  </si>
  <si>
    <t xml:space="preserve">Уточнить часовой пояс клиента, определится с удобным для него каналом общения и зафиксировать  удобную для клиента частоту общения с ним по проекту. В дальнейшем вести диалоги с этой  периодичностью, в этом канлае и в удобное для его региона время., </t>
  </si>
  <si>
    <t>Уточнить как в их компании будет выглядеть процедура принятия решений (кто со стороны заказчика будет принимать готовую работу, чей голос решающий, кто занимается финансами и тп)</t>
  </si>
  <si>
    <t>На этапе первых 3 ознакомительных диалогов с клиентом делаем записи диалогов и сохраняем их в папке ПМов на корпоративном гугл диске</t>
  </si>
  <si>
    <r>
      <rPr>
        <sz val="10"/>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sz val="10"/>
        <color rgb="FF1155CC"/>
        <rFont val="&quot;Times New Roman&quot;"/>
      </rPr>
      <t>https://docs.google.com/document/d/1AmXuGSm7cw3ExLqTA77HYEDtBlcolqgnt_z59uYS2q0/edit#</t>
    </r>
  </si>
  <si>
    <t>Написание ТЗ</t>
  </si>
  <si>
    <t>Наша поThа appfox.russia@gmail.com или appfox.moscow@gmail.com владелец документа/ов ?</t>
  </si>
  <si>
    <t>Просмотреть Weоки на написания ТЗ согласно договору, зафиксировать дату, конролировать ее</t>
  </si>
  <si>
    <t>Обязательно использовать шаблон https://docs.google.com/document/d/1JpNnTSRqnwnK3s2uE11K77nTHjFbdS0bnfCfkfgauPY/edit , соблюдая Suе - Thо указано в шаблоне. Прочитайте шаблон ВДУМЧИВО. Удалите лишнюю информацию после ознакомления.</t>
  </si>
  <si>
    <t>Убедиться Thо ПМ записывает в документ контрольные даты, пруфы - решения заказчика</t>
  </si>
  <si>
    <t>Перед сдачей показать документ Руслану Рахматуллину или Дарине Савельевой и попросить их сделать контрольную вычетку ТЗ и список вопросов на полях</t>
  </si>
  <si>
    <t xml:space="preserve">После создания, прислать ссылку на ТЗ на поThу bogatkin.v.a@appfox.ru </t>
  </si>
  <si>
    <t xml:space="preserve">После создания Figma прислать на нее ссылку на поThу bogatkin.v.a@appfox.ru </t>
  </si>
  <si>
    <t>Создать Google таблицу проекта, скопировов данный шаблон и перенести туда дизайн-согласование из ТЗ, составить там смету. Не забыть при составлении сметы выделять MVP и полную версию. Владельца обязательно передайте на наши учетки.</t>
  </si>
  <si>
    <t>Как составлять смету: берем за основу шаблон. Копирование Suего текста из ГДД на категории задач (итоговые задачи не Suегда будут копировать в полной мере текст из ГДД, т.к. для разработчиков может быть избыточная или недостаточная информация в ГДД - её необходимо адаFrировать для понимания Suех членов команды) , структурирование их на подкатегории. В итоге, не должно быть не одной строчки текста в ГДД, которую бы не перенесли в CRM.. Затем отдаем на оценку специалистам.</t>
  </si>
  <si>
    <t>Разбить Suе экраны в соответствии со сметой. То есть сколько у вас этапов в смете - столько же должно быть в дизайн согласовании</t>
  </si>
  <si>
    <t>добавить про интерактивную фигму, уйти от паутинки, добавить диаграмму ганта</t>
  </si>
  <si>
    <t>Подготовительные работы</t>
  </si>
  <si>
    <r>
      <rPr>
        <u/>
        <sz val="10"/>
        <color rgb="FF1155CC"/>
        <rFont val="&quot;Times New Roman&quot;"/>
      </rPr>
      <t xml:space="preserve">Создать дискорд-сервер проекта на основе шаблона  </t>
    </r>
    <r>
      <rPr>
        <u/>
        <sz val="10"/>
        <color rgb="FF1155CC"/>
        <rFont val="&quot;Times New Roman&quot;"/>
      </rPr>
      <t>https://discord.gg/MVFUtChD8G</t>
    </r>
  </si>
  <si>
    <t>Название доски проекта привести к стандартному виду в CRM:
Название проекта (в скобках указать тип договора / ТЗ / Аутстаф / Сделка) / Имя Фамилия ПМа</t>
  </si>
  <si>
    <r>
      <t xml:space="preserve">Сейчас мы делаем новую доску для проекта и туда переносим задачи из бэклога. </t>
    </r>
    <r>
      <rPr>
        <u/>
        <sz val="10"/>
        <color rgb="FF1155CC"/>
        <rFont val="Arial"/>
        <family val="2"/>
        <charset val="204"/>
      </rPr>
      <t>Ссылка на инструкцию</t>
    </r>
  </si>
  <si>
    <r>
      <rPr>
        <sz val="10"/>
        <color rgb="FF000000"/>
        <rFont val="&quot;Times New Roman&quot;"/>
      </rPr>
      <t xml:space="preserve">Если в проекте есть хостинг или сервер (либо планируется его покупка) написать письмо на поThу bogatkin.v.a@appfox.ru : На проекте *название* есть хостинг/сервер, просьба подключить его к партнерской программе. </t>
    </r>
    <r>
      <rPr>
        <sz val="10"/>
        <rFont val="&quot;Times New Roman&quot;"/>
      </rPr>
      <t xml:space="preserve"> Партнерская ссылка
</t>
    </r>
    <r>
      <rPr>
        <u/>
        <sz val="10"/>
        <color rgb="FF1155CC"/>
        <rFont val="&quot;Times New Roman&quot;"/>
      </rPr>
      <t>https://beget.com/p61563</t>
    </r>
    <r>
      <rPr>
        <sz val="10"/>
        <rFont val="&quot;Times New Roman&quot;"/>
      </rPr>
      <t>3</t>
    </r>
  </si>
  <si>
    <t>Если заказчик не физическое, а юридическое лицо (ООО или ИП) спросить у него: ЗдраSuтвуйте! Подскажите, у Вас есть ЭЦП? Мы бы хотели перейти на систему электронного документа оборота, например Диадок. Ответ заказчика прислать Вячеславу на рабочую поThу</t>
  </si>
  <si>
    <t>на основании составленной на этапе разработки ТЗ сметы, декомпозировать Suе ТЗ, разбив его согласно блокам сметы, Thобы с ним было удобно работать на стадии производства и для более полноценного и детального погружения в проект. При этом мы получим структурно логичное и понятное ТЗ, разбитое уже на готовые, привязанные к периоду одного календарного месяца итерации и полный список задач в рамках каждого такого периода.</t>
  </si>
  <si>
    <r>
      <rPr>
        <sz val="10"/>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sz val="10"/>
        <color rgb="FF1155CC"/>
        <rFont val="&quot;Times New Roman&quot;"/>
      </rPr>
      <t>https://docs.google.com/document/d/1AmXuGSm7cw3ExLqTA77HYEDtBlcolqgnt_z59uYS2q0/edit#</t>
    </r>
  </si>
  <si>
    <t>Информация о проекте</t>
  </si>
  <si>
    <t>Если сайт действующий: Взять у заказчика Suе доступы к сайту и зафиксировать их в рабочей таблице. Если новый - то поставить задачу разработчикам на создание доступов.
SSH - доступ, FTP - доступ, BD - доступ, доступ к панели управления сайтом(панели хостинга), доступ к поThе с которой будет работать отправка писем, которая подвязана к акку в панели управления. Доступы продублировать на поThу заказчику и bogatkin.v.a@appfox.ru</t>
  </si>
  <si>
    <t>Если это сайт, то одной из первых задач разработчикам ставим заглушку на сайте перед началом разработки - https://yadi.sk/d/oFZJNVmD3Lc9KQ . Weазу ставим задачу разработчикам, Thобы с момента разработки, ДО и ПОСЛЕ релиза в подвале сайта было написано: Разработано в студии Appfox.ru в 2019 году (год только меняйте)</t>
  </si>
  <si>
    <t>Выбрать командой версию PHP, версии скриFrов, программ (таких как visual studio и т.д.) Если приходят новые участники и члены команды на проект - дублировать им эту информацию</t>
  </si>
  <si>
    <t>Назначить лидов на проекте (ответственных), указать их в рабочей таблице, вкладка информация о проекте</t>
  </si>
  <si>
    <t>Каждому программисту прислать стандарты работы с Unity ЛИЧНО в руки, Thобы не говорили потом Thо не видели и не знали и следить Thобы программисты их соблюдали регулярно</t>
  </si>
  <si>
    <t>ОРГАНИЗУЕМ РАБОТУ ТАКИМ ОБРАЗОМ, ThОБЫ ИСКЛЮЧИТЬ ПРЯМОЙ КОНТАКТ ПРОГРАММИСТОВ С ЗАКАЗЧИКОМ. У нас были случаи, когда заказчик, особенно если речь про аутстафф проекты - просто хантит к себе наших программистов. То есть общаться можно - но только на общих созвонах, в общих чатах,  донесите до разработчиков на проекте Thо им запрещено ЛИЧНО общаться с заказчиками, либо в общем чате - либо через проект менеджера</t>
  </si>
  <si>
    <t>Смета план.</t>
  </si>
  <si>
    <t xml:space="preserve">Согласовываем каждый выполненный этап из договора через акт-приемки </t>
  </si>
  <si>
    <t>В Weок сдачи этапа заказчику по электронной поThе из договора высылается билд(заранее проверенный) с сопроводительным документом. В сопроводительном письме описывается весь функционал который может заказчик в соответствии с ключевой картой</t>
  </si>
  <si>
    <t>Принимаем меры, которые необходимо принять, в случае если фиксируется нарушение сдачи этапа. Анализируем ситуацию пытаемся выяснить в чем может быть причина.  Пишем план работы в разрезе невыполненных или не в полной мере решенных  задач. Разбираем на подпункты и подзадачи. Оцениваем по времени. утверждаем с заказчиком задачи при условии сдачи которых этап будет сдан.</t>
  </si>
  <si>
    <t>При ведении проекта указываем готовность задач и сортируем их по дате готовности</t>
  </si>
  <si>
    <t xml:space="preserve">Проставить на Suех задачах в CRM без исключения примерное время (при старте проекта, если не проставили на этапе ТЗ) </t>
  </si>
  <si>
    <t>Хранилище</t>
  </si>
  <si>
    <t>Suе файлы проекта (исходники, контент) лежат на корпоративном Google Drive . Логин и пароль возьмите у Вячеслава</t>
  </si>
  <si>
    <t>Suе данные которые туда загружаются сотрудниками (исходники картинки таблицы документы музыка итд) должны быть с переданными правами на appfox.moscow@gmail.com . Крайне недопустима хаос и бардак в папке проекта. Suе файлы должны Suегда быть рассортированы по папкам, с названиями кирилицей, описанием Thо там лежит. Чистота и порядок в рабочей папке проекта ОБЯЗАТЕЛЬНА, Thобы абсолютно любой внешний сотрудник без дополнительных комментариев мог понять, Thо и где лежит.</t>
  </si>
  <si>
    <t>Работа с доской</t>
  </si>
  <si>
    <t>ПМ проставил примерное время в карточках CRM на основе сметы</t>
  </si>
  <si>
    <t>Карточки созданы в соответствии со сметой, в них есть подробное описание, указаны Weоки выполнения, назначены исполнители</t>
  </si>
  <si>
    <t>На Suех карточках текущего этапа указаны Weоки сдачи в соответствии с планированием</t>
  </si>
  <si>
    <t>Спринты созданы в соответствии со сметой</t>
  </si>
  <si>
    <t>Дизайн-согласование</t>
  </si>
  <si>
    <t>Для нас крайне важно, Thобы Google таблица была закрыта от посторонних лиц. Доступ только по приглашению (недопустимо настраивать публичный доступ по ссылке) и убедитесь в том Thо главный доступ передан на appfox.russia@gmail.com</t>
  </si>
  <si>
    <t>К старту разработки проекта дизайн согласование должно быть заполнено в соответствии с чек-листом который называется написание ТЗ</t>
  </si>
  <si>
    <t>Каждый готовый элемент дизайн-согласования утвержден заказчиком перед тем, как отдавать его в работу программистам. Утверждать с заказчиком письменно, прикладывая фото пруф в таблицу</t>
  </si>
  <si>
    <t>Напротив каждого элемента должна быть ссылка на прототип (при составлении ТЗ мы рисовали ЧБ мокапы, их нужно приложить)</t>
  </si>
  <si>
    <t xml:space="preserve">В столбце Исходники - прикладываем ссылку на PSD файл (или Figma, или 3dmax - в общем исходник соответствующий элементу). </t>
  </si>
  <si>
    <t>Проводить соответствие дизайна и мокапа (ТЗ). Это задача проект менеджера, нам важно Thобы на чистовом дизайне не появились новые элементы, которых не было на прототипе или в ТЗ</t>
  </si>
  <si>
    <t>Рисуем экраны не в хаотичном порядке - а по этапам, соответственно задачи дизайнерам в планировании ставятся в соответствии с этапами сметы</t>
  </si>
  <si>
    <t xml:space="preserve">Сверяем готовую верстку с дизайном и если она не сходится, оформляем в виде задачи с ссылкой на задачу в CRM. Это задача для тестировщика - Thобы верстка соответстовала дизайну. </t>
  </si>
  <si>
    <t>Задача проект менеджера хранить Suе файлы по проекту, включая исходники (особенно исходники) на корпоративном Google диске. Владельцем файлов должна быть наша учетка. Google запрещает передавать владельца, поэтому весь утвержденный контент, ПМ пересохраняет под корпоративной учеткой сам</t>
  </si>
  <si>
    <t>Suе ссылки ведут на не общий файл а на детальный. Не нужно в исходники закидывать одну и ту же ссылку на один большой файл. Скажите дизайнеру, Thо нам нужно иметь ссылку на исходники КАЖДОГО экрана отдельно, а не общим файлом, иначе программисты будут тратить время на то, на Thо тратить не должны</t>
  </si>
  <si>
    <t>Когда Suя верстка готова - просим дизайнера который рисовал интерфейс открыть проект и проверить Suю верстку</t>
  </si>
  <si>
    <t>После того как Suя верстка будет интегрирована и проверена тестировщиком, то есть SuЕ дизайн согласование будет проверено - поставить задачу дизайнеру который рисовал интерфейс на тотальную сверку интерфейса проекта с дизайном. Шрифты, кнопки, размеры элементов, отступы. Выделить 2-4 полных  рабочих часа дизайнеру и составить списое задач.</t>
  </si>
  <si>
    <t>Планирование и планерки</t>
  </si>
  <si>
    <t>Выстраивать работу и назначение задач в планировании в соответствии с ЭТАПАМИ и их очередностью в смете (не надо брать задачи из пятого этапа если еще первый не сдан)</t>
  </si>
  <si>
    <t>Проверить и выяснить есть ли задачи у каждого сотрудника на две недели вперед? Их может не быть если задач в принципе больше нет. Момент с загруженностью сотрудников лежит на ваших плечах и не должно быть такого, Thобы какой либо сотрудник сидел без работы</t>
  </si>
  <si>
    <t>Suегда иметь ввиду Thо если задача (заранее оцененная) не выполняется в Weок, значит есть проблемы. Если подобное происходит необходимо думать о том чего не хватает проекту людей или мотивации</t>
  </si>
  <si>
    <t>Заполнять вкладку планирование. Задачи оформлять ссылками на задачи из CRM, которые у вас указаны в смете. Копируйте задачи из сметы в планирование</t>
  </si>
  <si>
    <t>Назначить время для ежедневных планерок и проводить их каждый день</t>
  </si>
  <si>
    <t>Каждый день необходимо проводить планерку. 15-20 минут со Suей командой, на которых можно свериться с планированием, заодно и актуализировать его. Обязательно ежедневно заполнять вкладку планерки. Записывать то Thо вы обсуждаете - тезисно, составлять для себя подсказки, кто и Thо обещал, ставить Weоки.</t>
  </si>
  <si>
    <t xml:space="preserve"> Ввести в планирование количество часов на Suех участников проекта - мы хотим понимать сколько времени должен тратить сотрудник на проект. Пункт, не о том, Thо мы будем следить отработал ли сотрудник кол-во времени на проекте, а появляются задачи, при которых нужно знать сколько времени должен затрачивать сотрудник. Так же полезно для планирования задач.</t>
  </si>
  <si>
    <t>Смета факт.</t>
  </si>
  <si>
    <t xml:space="preserve">Фактическая смета - это отражение реальной ситуации на проекте. То есть походу реализации проекта мы указываем какие задачи во сколько часов вышли, какой имеют статус. </t>
  </si>
  <si>
    <t>Проект менеджер заполняя раз в неделю фактическую смету видит реальную картинку проекта. Одно дело мы оценивали, другое дело - какие затраты реальны</t>
  </si>
  <si>
    <t>Apptask.ru</t>
  </si>
  <si>
    <r>
      <rPr>
        <sz val="10"/>
        <color theme="1"/>
        <rFont val="&quot;Times New Roman&quot;"/>
      </rPr>
      <t xml:space="preserve">Задача проект менеджера ежедневно вписывать рабочие часы сотрудников на проекте, не просто перенося его из CRM, а вдумчиво изучать отработанное сотрудниками время, на предмет низкой активности, левых скринов, безделия. Обязательно должны быть удаленные скрины - если их нет, это сигнал Thо ПМ реально не отслеживает скриншоты работы
</t>
    </r>
    <r>
      <rPr>
        <i/>
        <sz val="10"/>
        <color rgb="FFFF0000"/>
        <rFont val="&quot;Times New Roman&quot;"/>
      </rPr>
      <t>Удаляйте скриншоты ваших сотрудников, если у них низкая активность без причины, либо если они занимались нерабочими делами в рабочее время</t>
    </r>
  </si>
  <si>
    <t>Репозиторий</t>
  </si>
  <si>
    <r>
      <rPr>
        <u/>
        <sz val="10"/>
        <color rgb="FF1155CC"/>
        <rFont val="&quot;Times New Roman&quot;"/>
      </rPr>
      <t>Добавлен ли вебхук на дискорд сервер проекта</t>
    </r>
    <r>
      <rPr>
        <u/>
        <sz val="10"/>
        <color rgb="FF000000"/>
        <rFont val="&quot;Times New Roman&quot;"/>
      </rPr>
      <t xml:space="preserve">
</t>
    </r>
    <r>
      <rPr>
        <u/>
        <sz val="10"/>
        <color rgb="FF1155CC"/>
        <rFont val="&quot;Times New Roman&quot;"/>
      </rPr>
      <t>https://docs.gitlab.com/ee/user/project/integrations/discord_notifications.html</t>
    </r>
  </si>
  <si>
    <t>Соблюдают ли стандарты Unreal/Laravel</t>
  </si>
  <si>
    <t>Сливают ли коммиты, оформляют ли по стандарту</t>
  </si>
  <si>
    <r>
      <rPr>
        <sz val="10"/>
        <rFont val="&quot;Times New Roman&quot;"/>
      </rPr>
      <t xml:space="preserve">Добавляем разработчиков в проект. Спрашиваем у разработчиков поThы которые привязаны к гитлабу и выдаем им доступ к проекту. Создать папку под проект, рядом положить файл Readme - https://gyazo.com/ee25be420f793adb7c9556d98127df7c Копируем наш шаблонный файл README. ( </t>
    </r>
    <r>
      <rPr>
        <u/>
        <sz val="10"/>
        <color rgb="FF1155CC"/>
        <rFont val="&quot;Times New Roman&quot;"/>
      </rPr>
      <t>https://yadi.sk/d/FDYgaSMDk4fGLQ</t>
    </r>
    <r>
      <rPr>
        <sz val="10"/>
        <rFont val="&quot;Times New Roman&quot;"/>
      </rPr>
      <t xml:space="preserve"> )  README должен содержать Ссылки на ТЗ, ссылки на проект в AppStaff, Ссылки на код конвенцию, Методичка по ведению ветки (неймингу и ведению, мержу), Методичка по неймингу тасков (номер задачи/название) "Принятую на проекте структуру папок. ссылки на документацию по ключевым фреймворкам и нестандартным компонентам. Если тема сложная можно дополнять найденными обучающими материалами" При необходимости обновляем файл README новыми данными. Убедиться Thо на проекте соблюдается согласованная архитектура </t>
    </r>
    <r>
      <rPr>
        <u/>
        <sz val="10"/>
        <color rgb="FF1155CC"/>
        <rFont val="&quot;Times New Roman&quot;"/>
      </rPr>
      <t>https://gitlab.com/Appfox.Russia/appfox-internal-unity-hierarchy-standart</t>
    </r>
  </si>
  <si>
    <t>Проверять Suе ли программисты на проекте сливают коммиты и как часто</t>
  </si>
  <si>
    <r>
      <rPr>
        <u/>
        <sz val="10"/>
        <color rgb="FF1155CC"/>
        <rFont val="&quot;Times New Roman&quot;"/>
      </rPr>
      <t xml:space="preserve">Визуально осмотреть Thо это за комиты, а также они обязательно должны иметь шаблон </t>
    </r>
    <r>
      <rPr>
        <u/>
        <sz val="10"/>
        <color rgb="FF1155CC"/>
        <rFont val="&quot;Times New Roman&quot;"/>
      </rPr>
      <t>https://gyazo.com/35e5a46550e46ddf942acdb3d7ac5f24</t>
    </r>
  </si>
  <si>
    <t>Проверка актуальности сотрудников (чистка)</t>
  </si>
  <si>
    <r>
      <rPr>
        <u/>
        <sz val="10"/>
        <color rgb="FF1155CC"/>
        <rFont val="&quot;Times New Roman&quot;"/>
      </rPr>
      <t xml:space="preserve">Следить Thобы на каждую задачу свыше 10 часов создавали отдельную ветку по шаблону </t>
    </r>
    <r>
      <rPr>
        <u/>
        <sz val="10"/>
        <color rgb="FF1155CC"/>
        <rFont val="&quot;Times New Roman&quot;"/>
      </rPr>
      <t>https://gyazo.com/a1230747e22509a3d42a141443b5b4ab</t>
    </r>
  </si>
  <si>
    <t>Следить Thобы соблюдали принятую структуру папок на проекте</t>
  </si>
  <si>
    <t>Проверять Thобы были комментарии к коду на русском языке</t>
  </si>
  <si>
    <r>
      <rPr>
        <u/>
        <sz val="10"/>
        <color rgb="FF1155CC"/>
        <rFont val="&quot;Times New Roman&quot;"/>
      </rPr>
      <t xml:space="preserve">Раз в месяц проверять вместе с лидом на соблюдение </t>
    </r>
    <r>
      <rPr>
        <u/>
        <sz val="10"/>
        <color rgb="FF1155CC"/>
        <rFont val="&quot;Times New Roman&quot;"/>
      </rPr>
      <t>https://github.com/raywenderlich/c-sharp-style-guide</t>
    </r>
    <r>
      <rPr>
        <u/>
        <sz val="10"/>
        <color rgb="FF1155CC"/>
        <rFont val="&quot;Times New Roman&quot;"/>
      </rPr>
      <t xml:space="preserve"> гайд-стайла</t>
    </r>
  </si>
  <si>
    <t>Проверьте кто является владельцем репозитория - права должны быть у нашего главного аккаунта</t>
  </si>
  <si>
    <r>
      <rPr>
        <u/>
        <sz val="10"/>
        <color rgb="FF1155CC"/>
        <rFont val="&quot;Times New Roman&quot;"/>
      </rPr>
      <t xml:space="preserve">Скопировать эту таблицу </t>
    </r>
    <r>
      <rPr>
        <u/>
        <sz val="10"/>
        <color rgb="FF1155CC"/>
        <rFont val="&quot;Times New Roman&quot;"/>
      </rPr>
      <t>https://clck.ru/Rva9K</t>
    </r>
    <r>
      <rPr>
        <u/>
        <sz val="10"/>
        <color rgb="FF1155CC"/>
        <rFont val="&quot;Times New Roman&quot;"/>
      </rPr>
      <t xml:space="preserve"> , задачи из нее перенести в карточку apptask и поставить исполнителя, проверить лично исполнение данных задач</t>
    </r>
  </si>
  <si>
    <t xml:space="preserve">В случае если ваш проект это мобильное приложение - Weазу создать keystore и прислать этот keystore на поThу info@appfox.ru, а также загрузить его в репозиторий, также передать его заказчику (логин, пароль)
</t>
  </si>
  <si>
    <t>Тестирование проекта</t>
  </si>
  <si>
    <r>
      <rPr>
        <u/>
        <sz val="10"/>
        <color rgb="FF1155CC"/>
        <rFont val="&quot;Times New Roman&quot;"/>
      </rPr>
      <t xml:space="preserve">Следить Thобы Suе карточки были правильно оформлены - </t>
    </r>
    <r>
      <rPr>
        <u/>
        <sz val="10"/>
        <color rgb="FF1155CC"/>
        <rFont val="&quot;Times New Roman&quot;"/>
      </rPr>
      <t>https://gyazo.com/d1e193b7473e559a495890d090b54f49</t>
    </r>
  </si>
  <si>
    <t>Если карточка в статусе ПРОВЕРЕНА - обязательно должен быть пруф (gif, photo) от тестировщика, без пруфа карточку в ПРОВЕРЕНО не переносим</t>
  </si>
  <si>
    <t>ПМу необходимо проводить еженедельное тестирование по небольшому перечню задач. Проверка и тестирование задач должна занимать не более 60 минут. Если  коротко то мы должны смотреть на это тестирование с точки зрения заказчика. Мы нужны в тестировании, Thобы оценить качество проекта в целом,  а не какую либо отдельно взятую фичу. Если на проекте есть фулл тайм тестировщик то мы делегируем на него часть своей проверки, но Suе равно берем либо отчет по фичам которые он проверял либо тестируем сами</t>
  </si>
  <si>
    <t>Не плодить таблицы. Suе действия по проекту проводить в данной таблице и не создавать новых</t>
  </si>
  <si>
    <t>Покраска ТЗ</t>
  </si>
  <si>
    <t xml:space="preserve">К середине разработки проекта мы подключаем тестировщика на покраску технического задания. 1. Выдаем тестировщику ТЗ 2. Ставим ему задачу внимательно, очень внимательно покрасить в зеленый полностью готовые задачи - те которые соответствуют ТЗ. Suе задачи которые тестировщик не покрасил в зеленый цвет, означают Thо данные задачи не выполнены. На этом этапе показать Вячеславу, обсудить дальнейшие действия. </t>
  </si>
  <si>
    <t>Дополнительная работа</t>
  </si>
  <si>
    <r>
      <rPr>
        <sz val="10"/>
        <color theme="1"/>
        <rFont val="&quot;Times New Roman&quot;"/>
      </rPr>
      <t xml:space="preserve">Дополнительную работу фиксировать в отдельные карточки с тегом ДОП.Работа, </t>
    </r>
    <r>
      <rPr>
        <i/>
        <sz val="10"/>
        <color rgb="FFFF0000"/>
        <rFont val="&quot;Times New Roman&quot;"/>
      </rPr>
      <t>в ОТДЕЛЬНОМ СПРИНТЕ</t>
    </r>
  </si>
  <si>
    <t>Если наша команда оценила доп. работы в 100 часов и ПМ понимает Thо реально выйдет явно больше - обязательно заранее оповестить заказчика о том Thо часов будет больше</t>
  </si>
  <si>
    <t>При появлении ДОПА инфа вносится в ГДД, макеты, сопутствующую документацию. Suе дополнительные работы вписывать в ГДД с подробным описанием только после согласования с заказчиком и Вячеславом</t>
  </si>
  <si>
    <r>
      <rPr>
        <sz val="10"/>
        <rFont val="&quot;Times New Roman&quot;"/>
      </rPr>
      <t xml:space="preserve">Если заказчик хочет внести какие-либо изменения, дополнения в уже утвержденное ТЗ или активный проект, необходимо действовать согласно регламенту - </t>
    </r>
    <r>
      <rPr>
        <sz val="10"/>
        <color rgb="FF1155CC"/>
        <rFont val="&quot;Times New Roman&quot;"/>
      </rPr>
      <t>https://docs.google.com/document/d/1AmXuGSm7cw3ExLqTA77HYEDtBlcolqgnt_z59uYS2q0/edit#</t>
    </r>
  </si>
  <si>
    <t>Для Т^M проектов</t>
  </si>
  <si>
    <t xml:space="preserve">На каждый календарный месяц ПМ готовит три документа, задание в начале месяца, отчет и акт в конце :  </t>
  </si>
  <si>
    <r>
      <rPr>
        <u/>
        <sz val="10"/>
        <color rgb="FF1155CC"/>
        <rFont val="Arial"/>
        <family val="2"/>
        <charset val="204"/>
      </rPr>
      <t>Служебное задание</t>
    </r>
    <r>
      <rPr>
        <u/>
        <sz val="10"/>
        <color rgb="FF1155CC"/>
        <rFont val="Arial"/>
        <family val="2"/>
        <charset val="204"/>
      </rPr>
      <t xml:space="preserve"> на будущий месяц. </t>
    </r>
    <r>
      <rPr>
        <u/>
        <sz val="10"/>
        <color rgb="FF000000"/>
        <rFont val="Arial"/>
        <family val="2"/>
        <charset val="204"/>
      </rPr>
      <t>Suе Thо выделено красным цветом - подлежит актуализации под ваш проект. Оно составляется исходя из примерных ожиданий и вашего планирования и не означает, Thо заказчик должен оплатить эту сумму. Это лишь формальность для того, Thобы закрепить юридически тот факт, Thо наша команда арендована. Оплата будет на основе отчета о выполненных работах и на основе акта выполненных работ (не примерных, а реальных часов)</t>
    </r>
  </si>
  <si>
    <r>
      <rPr>
        <sz val="10"/>
        <color rgb="FF4A86E8"/>
        <rFont val="Arial"/>
        <family val="2"/>
        <charset val="204"/>
      </rPr>
      <t>Отчет о выполненных работах</t>
    </r>
    <r>
      <rPr>
        <sz val="10"/>
        <color rgb="FF000000"/>
        <rFont val="Arial"/>
        <family val="2"/>
        <charset val="204"/>
      </rPr>
      <t xml:space="preserve"> </t>
    </r>
    <r>
      <rPr>
        <sz val="10"/>
        <color rgb="FF4A86E8"/>
        <rFont val="Arial"/>
        <family val="2"/>
        <charset val="204"/>
      </rPr>
      <t xml:space="preserve">за прошлый месяц. </t>
    </r>
    <r>
      <rPr>
        <sz val="10"/>
        <color rgb="FF000000"/>
        <rFont val="Arial"/>
        <family val="2"/>
        <charset val="204"/>
      </rPr>
      <t>Suе Thо красным - требует корректировки. Перепишите выполненную работу из Apptask.</t>
    </r>
  </si>
  <si>
    <t>После чего передайте отчет, акт и служебное задание заказчику на подпись, проконтролируйте Thобы заказчик прислал подписанные сканы Suех трех документов вам лично, либо прислал на поThу bogatkin.v.a@appfox.ru а вас указал в копии. После чего - согласуйте с заказчиком удобное время и закажите курьера, Thобы он приехал к заказчику и забрал оригиналы.</t>
  </si>
  <si>
    <t>Финишная прямая</t>
  </si>
  <si>
    <t>Когда проект по времени реализации указанной в договоре, приходит к отметке Реализован на 80% - запускаем режим "Финал проекта", забирая в работу задачи из документа ниже</t>
  </si>
  <si>
    <t>https://docs.google.com/document/d/1NZF4y_oY2BUp80-iXHeo8KLRlGJl2LhR0uzz5lcXi_8/edit</t>
  </si>
  <si>
    <t>ПОСТРЕЛИЗНАЯ РАБОТА</t>
  </si>
  <si>
    <t xml:space="preserve">Запросить у заказчика благодарственное письмо о нашей команде и работе.
ЗдраSuтвуйте. Буду благодарен если мы закрепим наши отношения в виде отзыва, например благодарственного письма на бланке организации. Пример отзывов от заказчиков - https://appfox.ru/company/reviews/ . В нем вы можете сказать приятные слова о моей работе, нашей команды и студии в целом. Thо понравилось, Thо нет. Обещаю, отзыв будет размещен в той редакции, в которой вы его пришлете. Если же вы не против выразить нам благодарность, но не хотите тратить время на поиск подходящих слов - я Suе сделаю сам. Пришлю вам готовый текст, который вы если нужно отредактируете и пришлете нам на бланке организации. </t>
  </si>
  <si>
    <t xml:space="preserve">Если проект это мобильное приложение, уточнить у Вячеслава, входит ли ASO в нашу обязанность. Если входит то нужно подготовить следующую информацию:
Иконку приложения для iOS и Android. Скриншоты (по 5 штук для каждой платформы). Текст-описание для магазина. Подумать над названием проекта. Suе согласовывать с Вячеславом и заказчиком письменно. Ставить задачи разработчикам, дизайнерам. Текст писать самим. В аккаунте разработчика выбрать категорию проекта (например обучающие игры) 
</t>
  </si>
  <si>
    <t xml:space="preserve">Если это сайт, то ставим задачу на базовую SEO оFrимизацию верстальщику (https протокол, Title и Description посадочных страниц, подключаем сервис Optipic, 404 страница, подключение яндекс метрики и вебмастера.  Также предложить клиенту полноценную СЕО оFrимизацию его сайта, цена 25000 рублей в месяц, на 3-6 месяцев. 
</t>
  </si>
  <si>
    <t>Удалить Suех из репозитория, оставить только владельца (Вячеслава) и убедиться Thо именно Вячеслав владелец репозитория</t>
  </si>
  <si>
    <r>
      <rPr>
        <u/>
        <sz val="10"/>
        <color rgb="FF1155CC"/>
        <rFont val="Arial"/>
        <family val="2"/>
        <charset val="204"/>
      </rPr>
      <t xml:space="preserve">Подготовить информацию для дизайнера - </t>
    </r>
    <r>
      <rPr>
        <u/>
        <sz val="10"/>
        <color rgb="FF1155CC"/>
        <rFont val="Arial"/>
        <family val="2"/>
        <charset val="204"/>
      </rPr>
      <t>https://gyazo.com/acf52ed1cc90f2c9ce264e4fb015191f</t>
    </r>
  </si>
  <si>
    <t>Отправить инфу о проекте Олесе Андреевой и Светлане Цехмистер для создания портфолио на сайте</t>
  </si>
  <si>
    <t>Кадры</t>
  </si>
  <si>
    <t>В конце каждого месяца вместе с аудитором проекта заполнять матрицу оценки компетенций  по сотрудникам, Thо работают на проекте</t>
  </si>
  <si>
    <t>Если Weеди ваших сотрудников есть те - кем вы крайне довольны, у него быстрая скорость работы, заказчик и команда им довольны, у него нет нарушений - вы можете попросить для такого сотрудника повышение зарплаты. Присылать в том же формате 1. фио 2. причина повышения</t>
  </si>
  <si>
    <t>Полезные видео</t>
  </si>
  <si>
    <t>https://www.youtube.com/watch?v=Yaj10VjGtAA&amp;feature=youtu.be</t>
  </si>
  <si>
    <t>https://www.youtube.com/watch?v=mIROSc9FTFA&amp;feature=youtu.be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</si>
</sst>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0.0"/>
    <numFmt numFmtId="166" formatCode="dd&quot;/&quot;m&quot;/&quot;yyyy"/>
    <numFmt numFmtId="167" formatCode="0.0"/>
    <numFmt numFmtId="168" formatCode="&quot; &quot;d&quot; &quot;"/>
    <numFmt numFmtId="169" formatCode="#,##0.00[$ ₽]"/>
    <numFmt numFmtId="170" formatCode="dd\.mm\.yyyy"/>
  </numFmts>
  <fonts count="89">
    <font>
      <sz val="10"/>
      <color rgb="FF000000"/>
      <name val="Arial"/>
      <scheme val="minor"/>
    </font>
    <font>
      <b/>
      <sz val="10"/>
      <color theme="1"/>
      <name val="Arial"/>
      <family val="2"/>
      <charset val="204"/>
    </font>
    <font>
      <sz val="10"/>
      <color theme="1"/>
      <name val="Arial"/>
      <family val="2"/>
      <charset val="204"/>
    </font>
    <font>
      <sz val="10"/>
      <name val="Arial"/>
      <family val="2"/>
      <charset val="204"/>
    </font>
    <font>
      <b/>
      <sz val="10"/>
      <color rgb="FFFFFFFF"/>
      <name val="Arial"/>
      <family val="2"/>
      <charset val="204"/>
    </font>
    <font>
      <b/>
      <sz val="11"/>
      <color theme="1"/>
      <name val="Arial"/>
      <family val="2"/>
      <charset val="204"/>
    </font>
    <font>
      <b/>
      <u/>
      <sz val="11"/>
      <color rgb="FF1155CC"/>
      <name val="Calibri"/>
      <family val="2"/>
      <charset val="204"/>
    </font>
    <font>
      <sz val="10"/>
      <color rgb="FF5B5B5B"/>
      <name val="Arial"/>
      <family val="2"/>
      <charset val="204"/>
    </font>
    <font>
      <i/>
      <sz val="10"/>
      <color rgb="FF5B5B5B"/>
      <name val="Arial"/>
      <family val="2"/>
      <charset val="204"/>
    </font>
    <font>
      <b/>
      <i/>
      <sz val="10"/>
      <color rgb="FF000000"/>
      <name val="Arial"/>
      <family val="2"/>
      <charset val="204"/>
    </font>
    <font>
      <b/>
      <sz val="10"/>
      <color rgb="FF666666"/>
      <name val="Arial"/>
      <family val="2"/>
      <charset val="204"/>
    </font>
    <font>
      <sz val="10"/>
      <color rgb="FFFFFFFF"/>
      <name val="Arial"/>
      <family val="2"/>
      <charset val="204"/>
    </font>
    <font>
      <i/>
      <sz val="11"/>
      <color rgb="FFFFFFFF"/>
      <name val="Calibri"/>
      <family val="2"/>
      <charset val="204"/>
    </font>
    <font>
      <i/>
      <sz val="11"/>
      <color theme="1"/>
      <name val="Calibri"/>
      <family val="2"/>
      <charset val="204"/>
    </font>
    <font>
      <b/>
      <u/>
      <sz val="11"/>
      <color rgb="FF1155CC"/>
      <name val="Calibri"/>
      <family val="2"/>
      <charset val="204"/>
    </font>
    <font>
      <b/>
      <u/>
      <sz val="11"/>
      <color rgb="FF1155CC"/>
      <name val="Calibri"/>
      <family val="2"/>
      <charset val="204"/>
    </font>
    <font>
      <i/>
      <sz val="10"/>
      <color theme="1"/>
      <name val="Arial"/>
      <family val="2"/>
      <charset val="204"/>
    </font>
    <font>
      <i/>
      <sz val="10"/>
      <color rgb="FF666666"/>
      <name val="Arial"/>
      <family val="2"/>
      <charset val="204"/>
    </font>
    <font>
      <b/>
      <u/>
      <sz val="11"/>
      <color rgb="FF1155CC"/>
      <name val="Calibri"/>
      <family val="2"/>
      <charset val="204"/>
    </font>
    <font>
      <b/>
      <i/>
      <sz val="10"/>
      <color theme="1"/>
      <name val="Arial"/>
      <family val="2"/>
      <charset val="204"/>
    </font>
    <font>
      <b/>
      <u/>
      <sz val="11"/>
      <color rgb="FF000000"/>
      <name val="Calibri"/>
      <family val="2"/>
      <charset val="204"/>
    </font>
    <font>
      <b/>
      <sz val="11"/>
      <color theme="1"/>
      <name val="Calibri"/>
      <family val="2"/>
      <charset val="204"/>
    </font>
    <font>
      <sz val="10"/>
      <color theme="1"/>
      <name val="Arial"/>
      <family val="2"/>
      <charset val="204"/>
      <scheme val="minor"/>
    </font>
    <font>
      <b/>
      <sz val="11"/>
      <color rgb="FF000000"/>
      <name val="Calibri"/>
      <family val="2"/>
      <charset val="204"/>
    </font>
    <font>
      <b/>
      <sz val="10"/>
      <color rgb="FF000000"/>
      <name val="Arial"/>
      <family val="2"/>
      <charset val="204"/>
    </font>
    <font>
      <b/>
      <sz val="10"/>
      <color rgb="FFFF0000"/>
      <name val="Arial"/>
      <family val="2"/>
      <charset val="204"/>
    </font>
    <font>
      <u/>
      <sz val="12"/>
      <color rgb="FFFF0000"/>
      <name val="Georgia"/>
      <family val="1"/>
      <charset val="204"/>
    </font>
    <font>
      <u/>
      <sz val="10"/>
      <color rgb="FF1155CC"/>
      <name val="Arial"/>
      <family val="2"/>
      <charset val="204"/>
    </font>
    <font>
      <u/>
      <sz val="10"/>
      <color rgb="FF1155CC"/>
      <name val="Arial"/>
      <family val="2"/>
      <charset val="204"/>
    </font>
    <font>
      <sz val="10"/>
      <color rgb="FFFF0000"/>
      <name val="Arial"/>
      <family val="2"/>
      <charset val="204"/>
    </font>
    <font>
      <u/>
      <sz val="10"/>
      <color rgb="FF1155CC"/>
      <name val="Arial"/>
      <family val="2"/>
      <charset val="204"/>
    </font>
    <font>
      <u/>
      <sz val="10"/>
      <color rgb="FF1155CC"/>
      <name val="Arial"/>
      <family val="2"/>
      <charset val="204"/>
    </font>
    <font>
      <u/>
      <sz val="10"/>
      <color rgb="FF1155CC"/>
      <name val="Arial"/>
      <family val="2"/>
      <charset val="204"/>
    </font>
    <font>
      <u/>
      <sz val="10"/>
      <color rgb="FF1155CC"/>
      <name val="Arial"/>
      <family val="2"/>
      <charset val="204"/>
    </font>
    <font>
      <u/>
      <sz val="10"/>
      <color rgb="FF1155CC"/>
      <name val="Arial"/>
      <family val="2"/>
      <charset val="204"/>
    </font>
    <font>
      <u/>
      <sz val="12"/>
      <color rgb="FFFF0000"/>
      <name val="Georgia"/>
      <family val="1"/>
      <charset val="204"/>
    </font>
    <font>
      <u/>
      <sz val="10"/>
      <color rgb="FF1155CC"/>
      <name val="Arial"/>
      <family val="2"/>
      <charset val="204"/>
    </font>
    <font>
      <u/>
      <sz val="10"/>
      <color rgb="FF1155CC"/>
      <name val="Arial"/>
      <family val="2"/>
      <charset val="204"/>
    </font>
    <font>
      <u/>
      <sz val="10"/>
      <color rgb="FF1155CC"/>
      <name val="Arial"/>
      <family val="2"/>
      <charset val="204"/>
    </font>
    <font>
      <u/>
      <sz val="12"/>
      <color rgb="FFFF0000"/>
      <name val="Georgia"/>
      <family val="1"/>
      <charset val="204"/>
    </font>
    <font>
      <u/>
      <sz val="10"/>
      <color rgb="FF1155CC"/>
      <name val="Arial"/>
      <family val="2"/>
      <charset val="204"/>
    </font>
    <font>
      <u/>
      <sz val="10"/>
      <color rgb="FF1155CC"/>
      <name val="Arial"/>
      <family val="2"/>
      <charset val="204"/>
    </font>
    <font>
      <u/>
      <sz val="10"/>
      <color rgb="FF1155CC"/>
      <name val="Arial"/>
      <family val="2"/>
      <charset val="204"/>
    </font>
    <font>
      <u/>
      <sz val="10"/>
      <color rgb="FF1155CC"/>
      <name val="Arial"/>
      <family val="2"/>
      <charset val="204"/>
    </font>
    <font>
      <b/>
      <sz val="12"/>
      <color theme="1"/>
      <name val="Arial"/>
      <family val="2"/>
      <charset val="204"/>
    </font>
    <font>
      <b/>
      <sz val="12"/>
      <color rgb="FFFF0000"/>
      <name val="Arial"/>
      <family val="2"/>
      <charset val="204"/>
    </font>
    <font>
      <u/>
      <sz val="10"/>
      <color rgb="FF1155CC"/>
      <name val="Times New Roman"/>
      <family val="1"/>
      <charset val="204"/>
    </font>
    <font>
      <i/>
      <sz val="10"/>
      <color theme="1"/>
      <name val="Times New Roman"/>
      <family val="1"/>
      <charset val="204"/>
    </font>
    <font>
      <i/>
      <sz val="14"/>
      <color rgb="FFFFFFFF"/>
      <name val="Calibri"/>
      <family val="2"/>
      <charset val="204"/>
    </font>
    <font>
      <b/>
      <u/>
      <sz val="11"/>
      <color rgb="FF1155CC"/>
      <name val="Calibri"/>
      <family val="2"/>
      <charset val="204"/>
    </font>
    <font>
      <sz val="11"/>
      <color theme="1"/>
      <name val="Calibri"/>
      <family val="2"/>
      <charset val="204"/>
    </font>
    <font>
      <b/>
      <u/>
      <sz val="11"/>
      <color rgb="FF0000FF"/>
      <name val="Calibri"/>
      <family val="2"/>
      <charset val="204"/>
    </font>
    <font>
      <u/>
      <sz val="10"/>
      <color rgb="FF1155CC"/>
      <name val="Arial"/>
      <family val="2"/>
      <charset val="204"/>
    </font>
    <font>
      <sz val="11"/>
      <color rgb="FF000000"/>
      <name val="Calibri"/>
      <family val="2"/>
      <charset val="204"/>
    </font>
    <font>
      <i/>
      <sz val="10"/>
      <color rgb="FF000000"/>
      <name val="Arial"/>
      <family val="2"/>
      <charset val="204"/>
    </font>
    <font>
      <u/>
      <sz val="10"/>
      <color rgb="FF1155CC"/>
      <name val="Arial"/>
      <family val="2"/>
      <charset val="204"/>
    </font>
    <font>
      <i/>
      <sz val="11"/>
      <color rgb="FF000000"/>
      <name val="Calibri"/>
      <family val="2"/>
      <charset val="204"/>
    </font>
    <font>
      <u/>
      <sz val="10"/>
      <color rgb="FF1155CC"/>
      <name val="Arial"/>
      <family val="2"/>
      <charset val="204"/>
    </font>
    <font>
      <i/>
      <sz val="11"/>
      <color rgb="FFFF0000"/>
      <name val="Calibri"/>
      <family val="2"/>
      <charset val="204"/>
    </font>
    <font>
      <sz val="10"/>
      <color theme="1"/>
      <name val="Times New Roman"/>
      <family val="1"/>
      <charset val="204"/>
    </font>
    <font>
      <sz val="10"/>
      <color rgb="FF5B5B5B"/>
      <name val="Times New Roman"/>
      <family val="1"/>
      <charset val="204"/>
    </font>
    <font>
      <u/>
      <sz val="10"/>
      <color rgb="FF0000FF"/>
      <name val="Times New Roman"/>
      <family val="1"/>
      <charset val="204"/>
    </font>
    <font>
      <sz val="12"/>
      <color theme="1"/>
      <name val="Whitney"/>
    </font>
    <font>
      <u/>
      <sz val="10"/>
      <color rgb="FF0000FF"/>
      <name val="Times New Roman"/>
      <family val="1"/>
      <charset val="204"/>
    </font>
    <font>
      <u/>
      <sz val="10"/>
      <color rgb="FF0000FF"/>
      <name val="Times New Roman"/>
      <family val="1"/>
      <charset val="204"/>
    </font>
    <font>
      <u/>
      <sz val="10"/>
      <color rgb="FF0000FF"/>
      <name val="Times New Roman"/>
      <family val="1"/>
      <charset val="204"/>
    </font>
    <font>
      <u/>
      <sz val="10"/>
      <color rgb="FF0000FF"/>
      <name val="Times New Roman"/>
      <family val="1"/>
      <charset val="204"/>
    </font>
    <font>
      <u/>
      <sz val="10"/>
      <color rgb="FF1155CC"/>
      <name val="Times New Roman"/>
      <family val="1"/>
      <charset val="204"/>
    </font>
    <font>
      <u/>
      <sz val="10"/>
      <color rgb="FF0000FF"/>
      <name val="Arial"/>
      <family val="2"/>
      <charset val="204"/>
    </font>
    <font>
      <i/>
      <sz val="10"/>
      <color rgb="FFFF0000"/>
      <name val="Times New Roman"/>
      <family val="1"/>
      <charset val="204"/>
    </font>
    <font>
      <u/>
      <sz val="10"/>
      <color rgb="FF1155CC"/>
      <name val="Times New Roman"/>
      <family val="1"/>
      <charset val="204"/>
    </font>
    <font>
      <u/>
      <sz val="10"/>
      <color rgb="FF1155CC"/>
      <name val="Times New Roman"/>
      <family val="1"/>
      <charset val="204"/>
    </font>
    <font>
      <u/>
      <sz val="10"/>
      <color rgb="FF1155CC"/>
      <name val="Times New Roman"/>
      <family val="1"/>
      <charset val="204"/>
    </font>
    <font>
      <u/>
      <sz val="10"/>
      <color rgb="FF1155CC"/>
      <name val="Arial"/>
      <family val="2"/>
      <charset val="204"/>
    </font>
    <font>
      <u/>
      <sz val="10"/>
      <color rgb="FF4A86E8"/>
      <name val="Arial"/>
      <family val="2"/>
      <charset val="204"/>
    </font>
    <font>
      <u/>
      <sz val="10"/>
      <color rgb="FF1155CC"/>
      <name val="Arial"/>
      <family val="2"/>
      <charset val="204"/>
    </font>
    <font>
      <u/>
      <sz val="10"/>
      <color rgb="FF1155CC"/>
      <name val="Arial"/>
      <family val="2"/>
      <charset val="204"/>
    </font>
    <font>
      <b/>
      <u/>
      <sz val="11"/>
      <color rgb="FFCC0000"/>
      <name val="Calibri"/>
      <family val="2"/>
      <charset val="204"/>
    </font>
    <font>
      <b/>
      <u/>
      <sz val="11"/>
      <color rgb="FFFF0000"/>
      <name val="Calibri"/>
      <family val="2"/>
      <charset val="204"/>
    </font>
    <font>
      <sz val="10"/>
      <name val="&quot;Times New Roman&quot;"/>
    </font>
    <font>
      <u/>
      <sz val="10"/>
      <color rgb="FF1155CC"/>
      <name val="&quot;Times New Roman&quot;"/>
    </font>
    <font>
      <sz val="10"/>
      <color rgb="FF1155CC"/>
      <name val="&quot;Times New Roman&quot;"/>
    </font>
    <font>
      <sz val="10"/>
      <color rgb="FF000000"/>
      <name val="&quot;Times New Roman&quot;"/>
    </font>
    <font>
      <sz val="10"/>
      <color theme="1"/>
      <name val="&quot;Times New Roman&quot;"/>
    </font>
    <font>
      <i/>
      <sz val="10"/>
      <color rgb="FFFF0000"/>
      <name val="&quot;Times New Roman&quot;"/>
    </font>
    <font>
      <u/>
      <sz val="10"/>
      <color rgb="FF000000"/>
      <name val="&quot;Times New Roman&quot;"/>
    </font>
    <font>
      <u/>
      <sz val="10"/>
      <color rgb="FF000000"/>
      <name val="Arial"/>
      <family val="2"/>
      <charset val="204"/>
    </font>
    <font>
      <sz val="10"/>
      <color rgb="FF4A86E8"/>
      <name val="Arial"/>
      <family val="2"/>
      <charset val="204"/>
    </font>
    <font>
      <sz val="10"/>
      <color rgb="FF000000"/>
      <name val="Arial"/>
      <family val="2"/>
      <charset val="204"/>
    </font>
  </fonts>
  <fills count="22">
    <fill>
      <patternFill patternType="none"/>
    </fill>
    <fill>
      <patternFill patternType="gray125"/>
    </fill>
    <fill>
      <patternFill patternType="solid">
        <fgColor rgb="FFF1EBFF"/>
        <bgColor rgb="FFF1EBFF"/>
      </patternFill>
    </fill>
    <fill>
      <patternFill patternType="solid">
        <fgColor rgb="FF2AA7FF"/>
        <bgColor rgb="FF2AA7FF"/>
      </patternFill>
    </fill>
    <fill>
      <patternFill patternType="solid">
        <fgColor rgb="FFCCCCCC"/>
        <bgColor rgb="FFCCCCCC"/>
      </patternFill>
    </fill>
    <fill>
      <patternFill patternType="solid">
        <fgColor rgb="FFFFEEE4"/>
        <bgColor rgb="FFFFEEE4"/>
      </patternFill>
    </fill>
    <fill>
      <patternFill patternType="solid">
        <fgColor rgb="FFFF6D01"/>
        <bgColor rgb="FFFF6D01"/>
      </patternFill>
    </fill>
    <fill>
      <patternFill patternType="solid">
        <fgColor rgb="FF5B5B5B"/>
        <bgColor rgb="FF5B5B5B"/>
      </patternFill>
    </fill>
    <fill>
      <patternFill patternType="solid">
        <fgColor rgb="FFF8F6FF"/>
        <bgColor rgb="FFF8F6FF"/>
      </patternFill>
    </fill>
    <fill>
      <patternFill patternType="solid">
        <fgColor rgb="FFFFF9F6"/>
        <bgColor rgb="FFFFF9F6"/>
      </patternFill>
    </fill>
    <fill>
      <patternFill patternType="solid">
        <fgColor rgb="FF90CA4B"/>
        <bgColor rgb="FF90CA4B"/>
      </patternFill>
    </fill>
    <fill>
      <patternFill patternType="solid">
        <fgColor rgb="FF93C47D"/>
        <bgColor rgb="FF93C47D"/>
      </patternFill>
    </fill>
    <fill>
      <patternFill patternType="solid">
        <fgColor rgb="FF000000"/>
        <bgColor rgb="FF000000"/>
      </patternFill>
    </fill>
    <fill>
      <patternFill patternType="solid">
        <fgColor rgb="FFFFD966"/>
        <bgColor rgb="FFFFD966"/>
      </patternFill>
    </fill>
    <fill>
      <patternFill patternType="solid">
        <fgColor rgb="FF00FF00"/>
        <bgColor rgb="FF00FF00"/>
      </patternFill>
    </fill>
    <fill>
      <patternFill patternType="solid">
        <fgColor rgb="FFFF9900"/>
        <bgColor rgb="FFFF9900"/>
      </patternFill>
    </fill>
    <fill>
      <patternFill patternType="solid">
        <fgColor rgb="FFA4C2F4"/>
        <bgColor rgb="FFA4C2F4"/>
      </patternFill>
    </fill>
    <fill>
      <patternFill patternType="solid">
        <fgColor rgb="FFB4A7D6"/>
        <bgColor rgb="FFB4A7D6"/>
      </patternFill>
    </fill>
    <fill>
      <patternFill patternType="solid">
        <fgColor rgb="FFFD9649"/>
        <bgColor rgb="FFFD9649"/>
      </patternFill>
    </fill>
    <fill>
      <patternFill patternType="solid">
        <fgColor rgb="FFFFFFFF"/>
        <bgColor rgb="FFFFFFFF"/>
      </patternFill>
    </fill>
    <fill>
      <patternFill patternType="solid">
        <fgColor rgb="FFFF0000"/>
        <bgColor rgb="FFFF0000"/>
      </patternFill>
    </fill>
    <fill>
      <patternFill patternType="solid">
        <fgColor rgb="FFFFFF00"/>
        <bgColor rgb="FFFFFF00"/>
      </patternFill>
    </fill>
  </fills>
  <borders count="63">
    <border>
      <left/>
      <right/>
      <top/>
      <bottom/>
      <diagonal/>
    </border>
    <border>
      <left style="thin">
        <color rgb="FF5B5B5B"/>
      </left>
      <right style="thin">
        <color rgb="FF5B5B5B"/>
      </right>
      <top style="thin">
        <color rgb="FF5B5B5B"/>
      </top>
      <bottom style="thin">
        <color rgb="FF5B5B5B"/>
      </bottom>
      <diagonal/>
    </border>
    <border>
      <left style="thin">
        <color rgb="FF5B5B5B"/>
      </left>
      <right style="thin">
        <color rgb="FF5B5B5B"/>
      </right>
      <top style="thin">
        <color rgb="FF5B5B5B"/>
      </top>
      <bottom/>
      <diagonal/>
    </border>
    <border>
      <left style="thin">
        <color rgb="FF5B5B5B"/>
      </left>
      <right/>
      <top style="thin">
        <color rgb="FF5B5B5B"/>
      </top>
      <bottom style="thin">
        <color rgb="FF000000"/>
      </bottom>
      <diagonal/>
    </border>
    <border>
      <left/>
      <right/>
      <top style="thin">
        <color rgb="FF5B5B5B"/>
      </top>
      <bottom style="thin">
        <color rgb="FF000000"/>
      </bottom>
      <diagonal/>
    </border>
    <border>
      <left/>
      <right style="thin">
        <color rgb="FFF1EBFF"/>
      </right>
      <top style="thin">
        <color rgb="FF5B5B5B"/>
      </top>
      <bottom style="thin">
        <color rgb="FF000000"/>
      </bottom>
      <diagonal/>
    </border>
    <border>
      <left style="medium">
        <color rgb="FF000000"/>
      </left>
      <right/>
      <top/>
      <bottom style="thin">
        <color rgb="FF2AA7FF"/>
      </bottom>
      <diagonal/>
    </border>
    <border>
      <left/>
      <right/>
      <top/>
      <bottom style="thin">
        <color rgb="FF2AA7FF"/>
      </bottom>
      <diagonal/>
    </border>
    <border>
      <left style="thin">
        <color rgb="FF2AA7FF"/>
      </left>
      <right/>
      <top/>
      <bottom style="thin">
        <color rgb="FF2AA7FF"/>
      </bottom>
      <diagonal/>
    </border>
    <border>
      <left/>
      <right style="thin">
        <color rgb="FFFFFFFF"/>
      </right>
      <top/>
      <bottom style="thin">
        <color rgb="FF2AA7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2AA7FF"/>
      </left>
      <right/>
      <top style="thin">
        <color rgb="FF2AA7FF"/>
      </top>
      <bottom style="thin">
        <color rgb="FF2AA7FF"/>
      </bottom>
      <diagonal/>
    </border>
    <border>
      <left/>
      <right/>
      <top style="thin">
        <color rgb="FF2AA7FF"/>
      </top>
      <bottom style="thin">
        <color rgb="FF2AA7FF"/>
      </bottom>
      <diagonal/>
    </border>
    <border>
      <left/>
      <right style="thin">
        <color rgb="FFFFFFFF"/>
      </right>
      <top style="thin">
        <color rgb="FF2AA7FF"/>
      </top>
      <bottom style="thin">
        <color rgb="FF2AA7FF"/>
      </bottom>
      <diagonal/>
    </border>
    <border>
      <left style="thin">
        <color rgb="FFFFFFFF"/>
      </left>
      <right style="thin">
        <color rgb="FFFFFFFF"/>
      </right>
      <top style="thin">
        <color rgb="FFFFFFFF"/>
      </top>
      <bottom style="thin">
        <color rgb="FF2AA7FF"/>
      </bottom>
      <diagonal/>
    </border>
    <border>
      <left style="thin">
        <color rgb="FFFFFFFF"/>
      </left>
      <right/>
      <top style="thin">
        <color rgb="FFFFFFFF"/>
      </top>
      <bottom style="thin">
        <color rgb="FF2AA7FF"/>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5B5B5B"/>
      </left>
      <right style="thin">
        <color rgb="FF5B5B5B"/>
      </right>
      <top/>
      <bottom/>
      <diagonal/>
    </border>
    <border>
      <left style="thin">
        <color rgb="FF000000"/>
      </left>
      <right style="thin">
        <color rgb="FF000000"/>
      </right>
      <top style="thin">
        <color rgb="FF000000"/>
      </top>
      <bottom style="thin">
        <color rgb="FF000000"/>
      </bottom>
      <diagonal/>
    </border>
    <border>
      <left style="thin">
        <color rgb="FF5B5B5B"/>
      </left>
      <right style="thin">
        <color rgb="FF5B5B5B"/>
      </right>
      <top/>
      <bottom style="thin">
        <color rgb="FF5B5B5B"/>
      </bottom>
      <diagonal/>
    </border>
    <border>
      <left style="thick">
        <color rgb="FF5B5B5B"/>
      </left>
      <right/>
      <top/>
      <bottom/>
      <diagonal/>
    </border>
    <border>
      <left/>
      <right style="thick">
        <color rgb="FF5B5B5B"/>
      </right>
      <top/>
      <bottom/>
      <diagonal/>
    </border>
    <border>
      <left/>
      <right/>
      <top/>
      <bottom style="thin">
        <color rgb="FF666666"/>
      </bottom>
      <diagonal/>
    </border>
    <border>
      <left style="thick">
        <color rgb="FF5B5B5B"/>
      </left>
      <right/>
      <top/>
      <bottom style="thick">
        <color rgb="FF5B5B5B"/>
      </bottom>
      <diagonal/>
    </border>
    <border>
      <left/>
      <right/>
      <top/>
      <bottom style="thick">
        <color rgb="FF5B5B5B"/>
      </bottom>
      <diagonal/>
    </border>
    <border>
      <left/>
      <right style="thick">
        <color rgb="FF5B5B5B"/>
      </right>
      <top/>
      <bottom style="thick">
        <color rgb="FF5B5B5B"/>
      </bottom>
      <diagonal/>
    </border>
    <border>
      <left/>
      <right/>
      <top style="thin">
        <color rgb="FF666666"/>
      </top>
      <bottom style="thin">
        <color rgb="FF666666"/>
      </bottom>
      <diagonal/>
    </border>
    <border>
      <left style="thin">
        <color rgb="FFFFFFFF"/>
      </left>
      <right/>
      <top/>
      <bottom/>
      <diagonal/>
    </border>
    <border>
      <left/>
      <right style="thin">
        <color rgb="FFFFFFFF"/>
      </right>
      <top/>
      <bottom/>
      <diagonal/>
    </border>
    <border>
      <left/>
      <right/>
      <top style="thin">
        <color rgb="FF666666"/>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5B5B5B"/>
      </left>
      <right style="thin">
        <color rgb="FF5B5B5B"/>
      </right>
      <top style="medium">
        <color rgb="FF5B5B5B"/>
      </top>
      <bottom style="medium">
        <color rgb="FF5B5B5B"/>
      </bottom>
      <diagonal/>
    </border>
    <border>
      <left style="thin">
        <color rgb="FF5B5B5B"/>
      </left>
      <right style="thin">
        <color rgb="FF5B5B5B"/>
      </right>
      <top style="medium">
        <color rgb="FF5B5B5B"/>
      </top>
      <bottom style="medium">
        <color rgb="FF5B5B5B"/>
      </bottom>
      <diagonal/>
    </border>
    <border>
      <left style="thin">
        <color rgb="FF5B5B5B"/>
      </left>
      <right style="medium">
        <color rgb="FF5B5B5B"/>
      </right>
      <top style="medium">
        <color rgb="FF5B5B5B"/>
      </top>
      <bottom style="medium">
        <color rgb="FF5B5B5B"/>
      </bottom>
      <diagonal/>
    </border>
    <border>
      <left/>
      <right/>
      <top/>
      <bottom style="thin">
        <color rgb="FFFFFFFF"/>
      </bottom>
      <diagonal/>
    </border>
    <border>
      <left style="thin">
        <color rgb="FF5B5B5B"/>
      </left>
      <right/>
      <top style="thin">
        <color rgb="FF5B5B5B"/>
      </top>
      <bottom style="thin">
        <color rgb="FF5B5B5B"/>
      </bottom>
      <diagonal/>
    </border>
    <border>
      <left/>
      <right style="thin">
        <color rgb="FF5B5B5B"/>
      </right>
      <top style="thin">
        <color rgb="FF5B5B5B"/>
      </top>
      <bottom style="thin">
        <color rgb="FF5B5B5B"/>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5B5B5B"/>
      </top>
      <bottom style="thin">
        <color rgb="FF5B5B5B"/>
      </bottom>
      <diagonal/>
    </border>
    <border>
      <left/>
      <right style="thin">
        <color rgb="FFF1EBFF"/>
      </right>
      <top style="thin">
        <color rgb="FF5B5B5B"/>
      </top>
      <bottom style="thin">
        <color rgb="FF5B5B5B"/>
      </bottom>
      <diagonal/>
    </border>
    <border>
      <left style="thin">
        <color rgb="FFFFFFFF"/>
      </left>
      <right/>
      <top/>
      <bottom style="thin">
        <color rgb="FF2AA7FF"/>
      </bottom>
      <diagonal/>
    </border>
    <border>
      <left style="thick">
        <color rgb="FF5B5B5B"/>
      </left>
      <right/>
      <top style="thick">
        <color rgb="FF5B5B5B"/>
      </top>
      <bottom/>
      <diagonal/>
    </border>
    <border>
      <left/>
      <right/>
      <top style="thick">
        <color rgb="FF5B5B5B"/>
      </top>
      <bottom/>
      <diagonal/>
    </border>
    <border>
      <left/>
      <right style="thick">
        <color rgb="FF5B5B5B"/>
      </right>
      <top style="thick">
        <color rgb="FF5B5B5B"/>
      </top>
      <bottom/>
      <diagonal/>
    </border>
    <border>
      <left style="thin">
        <color rgb="FFFFEEE4"/>
      </left>
      <right/>
      <top/>
      <bottom/>
      <diagonal/>
    </border>
    <border>
      <left/>
      <right style="thin">
        <color rgb="FFFFFFFF"/>
      </right>
      <top/>
      <bottom style="thin">
        <color rgb="FFFFFFFF"/>
      </bottom>
      <diagonal/>
    </border>
  </borders>
  <cellStyleXfs count="1">
    <xf numFmtId="0" fontId="0" fillId="0" borderId="0"/>
  </cellStyleXfs>
  <cellXfs count="310">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13" xfId="0" applyFont="1" applyFill="1" applyBorder="1" applyAlignment="1">
      <alignment horizontal="right" vertical="center"/>
    </xf>
    <xf numFmtId="0" fontId="2" fillId="0" borderId="0" xfId="0" applyFont="1" applyAlignment="1">
      <alignment horizontal="center" vertical="center" textRotation="90"/>
    </xf>
    <xf numFmtId="0" fontId="4" fillId="0" borderId="14" xfId="0" applyFont="1" applyBorder="1" applyAlignment="1">
      <alignment horizontal="right" vertical="center"/>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4" borderId="20" xfId="0" applyFont="1" applyFill="1" applyBorder="1" applyAlignment="1">
      <alignment horizontal="center" vertical="center"/>
    </xf>
    <xf numFmtId="0" fontId="4" fillId="4" borderId="21" xfId="0" applyFont="1" applyFill="1" applyBorder="1" applyAlignment="1">
      <alignment horizontal="right" vertical="center"/>
    </xf>
    <xf numFmtId="0" fontId="4" fillId="0" borderId="22" xfId="0" applyFont="1" applyBorder="1" applyAlignment="1">
      <alignment horizontal="right" vertical="center"/>
    </xf>
    <xf numFmtId="0" fontId="6" fillId="0" borderId="24" xfId="0" applyFont="1" applyBorder="1" applyAlignment="1"/>
    <xf numFmtId="0" fontId="2" fillId="5" borderId="0" xfId="0" applyFont="1" applyFill="1" applyAlignment="1"/>
    <xf numFmtId="0" fontId="2" fillId="5" borderId="24" xfId="0" applyFont="1" applyFill="1" applyBorder="1" applyAlignment="1"/>
    <xf numFmtId="0" fontId="7" fillId="0" borderId="24" xfId="0" applyFont="1" applyBorder="1" applyAlignment="1">
      <alignment horizontal="center"/>
    </xf>
    <xf numFmtId="0" fontId="7" fillId="0" borderId="25" xfId="0" applyFont="1" applyBorder="1" applyAlignment="1">
      <alignment horizontal="center" vertical="center"/>
    </xf>
    <xf numFmtId="164" fontId="8" fillId="0" borderId="25"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165" fontId="10" fillId="0" borderId="25"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0" fontId="2" fillId="0" borderId="24" xfId="0" applyFont="1" applyBorder="1" applyAlignment="1"/>
    <xf numFmtId="0" fontId="13" fillId="8" borderId="27" xfId="0" applyFont="1" applyFill="1" applyBorder="1" applyAlignment="1">
      <alignment horizontal="center" vertical="center"/>
    </xf>
    <xf numFmtId="0" fontId="13" fillId="9" borderId="27" xfId="0" applyFont="1" applyFill="1" applyBorder="1" applyAlignment="1">
      <alignment horizontal="center" vertical="center"/>
    </xf>
    <xf numFmtId="0" fontId="14"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7" fillId="0" borderId="1" xfId="0" applyFont="1" applyBorder="1" applyAlignment="1">
      <alignment horizontal="center" vertical="center"/>
    </xf>
    <xf numFmtId="164" fontId="8"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15" fillId="0" borderId="1" xfId="0" applyFont="1" applyBorder="1" applyAlignment="1">
      <alignment vertical="center" wrapText="1"/>
    </xf>
    <xf numFmtId="164" fontId="9" fillId="8" borderId="1" xfId="0" applyNumberFormat="1" applyFont="1" applyFill="1" applyBorder="1" applyAlignment="1">
      <alignment horizontal="center" vertical="center" wrapText="1"/>
    </xf>
    <xf numFmtId="165" fontId="17" fillId="8" borderId="1" xfId="0" applyNumberFormat="1" applyFont="1" applyFill="1" applyBorder="1" applyAlignment="1">
      <alignment horizontal="center" vertical="center" wrapText="1"/>
    </xf>
    <xf numFmtId="0" fontId="13" fillId="9" borderId="31" xfId="0" applyFont="1" applyFill="1" applyBorder="1" applyAlignment="1">
      <alignment horizontal="center" vertical="center"/>
    </xf>
    <xf numFmtId="0" fontId="2" fillId="0" borderId="33" xfId="0" applyFont="1" applyBorder="1" applyAlignment="1">
      <alignment vertical="center"/>
    </xf>
    <xf numFmtId="0" fontId="2" fillId="0" borderId="0" xfId="0" applyFont="1" applyAlignment="1">
      <alignment vertical="center"/>
    </xf>
    <xf numFmtId="0" fontId="2" fillId="0" borderId="34" xfId="0" applyFont="1" applyBorder="1" applyAlignment="1">
      <alignment vertical="center"/>
    </xf>
    <xf numFmtId="164" fontId="9" fillId="8"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8" fillId="0" borderId="24" xfId="0" applyFont="1" applyBorder="1" applyAlignment="1">
      <alignment wrapText="1"/>
    </xf>
    <xf numFmtId="164" fontId="19" fillId="8" borderId="24" xfId="0" applyNumberFormat="1" applyFont="1" applyFill="1" applyBorder="1" applyAlignment="1">
      <alignment horizontal="center" wrapText="1"/>
    </xf>
    <xf numFmtId="165" fontId="17" fillId="8" borderId="25" xfId="0" applyNumberFormat="1" applyFont="1" applyFill="1" applyBorder="1" applyAlignment="1">
      <alignment horizontal="center" vertical="center" wrapText="1"/>
    </xf>
    <xf numFmtId="0" fontId="20" fillId="0" borderId="24" xfId="0" applyFont="1" applyBorder="1" applyAlignment="1">
      <alignment wrapText="1"/>
    </xf>
    <xf numFmtId="0" fontId="7" fillId="0" borderId="25" xfId="0" applyFont="1" applyBorder="1" applyAlignment="1">
      <alignment vertical="center"/>
    </xf>
    <xf numFmtId="0" fontId="21" fillId="0" borderId="24" xfId="0" applyFont="1" applyBorder="1" applyAlignment="1">
      <alignment wrapText="1"/>
    </xf>
    <xf numFmtId="0" fontId="7" fillId="0" borderId="1" xfId="0" applyFont="1" applyBorder="1" applyAlignment="1">
      <alignment vertical="center"/>
    </xf>
    <xf numFmtId="0" fontId="21" fillId="0" borderId="39" xfId="0" applyFont="1" applyBorder="1" applyAlignment="1">
      <alignment wrapText="1"/>
    </xf>
    <xf numFmtId="0" fontId="7" fillId="0" borderId="2" xfId="0" applyFont="1" applyBorder="1" applyAlignment="1">
      <alignment horizontal="center" vertical="center"/>
    </xf>
    <xf numFmtId="0" fontId="7" fillId="0" borderId="2" xfId="0" applyFont="1" applyBorder="1" applyAlignment="1">
      <alignment vertical="center"/>
    </xf>
    <xf numFmtId="164" fontId="8"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0" fontId="11" fillId="3" borderId="40" xfId="0" applyFont="1" applyFill="1" applyBorder="1" applyAlignment="1">
      <alignment horizontal="center" vertical="center" wrapText="1"/>
    </xf>
    <xf numFmtId="0" fontId="4" fillId="3" borderId="41" xfId="0" applyFont="1" applyFill="1" applyBorder="1" applyAlignment="1">
      <alignment horizontal="center" vertical="center"/>
    </xf>
    <xf numFmtId="164" fontId="4" fillId="3" borderId="41" xfId="0" applyNumberFormat="1" applyFont="1" applyFill="1" applyBorder="1" applyAlignment="1">
      <alignment horizontal="center" vertical="center"/>
    </xf>
    <xf numFmtId="165" fontId="4" fillId="3" borderId="42" xfId="0" applyNumberFormat="1" applyFont="1" applyFill="1" applyBorder="1" applyAlignment="1">
      <alignment horizontal="center" vertical="center"/>
    </xf>
    <xf numFmtId="0" fontId="22" fillId="0" borderId="0" xfId="0" applyFont="1" applyAlignment="1"/>
    <xf numFmtId="0" fontId="21" fillId="0" borderId="0" xfId="0" applyFont="1" applyAlignment="1">
      <alignment wrapText="1"/>
    </xf>
    <xf numFmtId="165" fontId="10"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vertical="center" wrapText="1"/>
    </xf>
    <xf numFmtId="165" fontId="4" fillId="3" borderId="41" xfId="0" applyNumberFormat="1" applyFont="1" applyFill="1" applyBorder="1" applyAlignment="1">
      <alignment horizontal="center" vertical="center"/>
    </xf>
    <xf numFmtId="0" fontId="2" fillId="0" borderId="33" xfId="0" applyFont="1" applyBorder="1"/>
    <xf numFmtId="3" fontId="2" fillId="0" borderId="0" xfId="0" applyNumberFormat="1" applyFont="1" applyAlignment="1">
      <alignment vertical="center"/>
    </xf>
    <xf numFmtId="0" fontId="2" fillId="0" borderId="43" xfId="0" applyFont="1" applyBorder="1"/>
    <xf numFmtId="0" fontId="2" fillId="0" borderId="0" xfId="0" applyFont="1" applyAlignment="1">
      <alignment wrapText="1"/>
    </xf>
    <xf numFmtId="1" fontId="24" fillId="2" borderId="1" xfId="0" applyNumberFormat="1" applyFont="1" applyFill="1" applyBorder="1" applyAlignment="1">
      <alignment horizontal="center" wrapText="1"/>
    </xf>
    <xf numFmtId="164" fontId="24" fillId="2" borderId="1" xfId="0" applyNumberFormat="1" applyFont="1" applyFill="1" applyBorder="1" applyAlignment="1">
      <alignment horizontal="center" wrapText="1"/>
    </xf>
    <xf numFmtId="167" fontId="24" fillId="2" borderId="1" xfId="0" applyNumberFormat="1" applyFont="1" applyFill="1" applyBorder="1" applyAlignment="1">
      <alignment horizontal="center" wrapText="1"/>
    </xf>
    <xf numFmtId="1" fontId="4" fillId="10" borderId="1" xfId="0" applyNumberFormat="1" applyFont="1" applyFill="1" applyBorder="1" applyAlignment="1">
      <alignment horizontal="center" wrapText="1"/>
    </xf>
    <xf numFmtId="164" fontId="4" fillId="10" borderId="1" xfId="0" applyNumberFormat="1" applyFont="1" applyFill="1" applyBorder="1" applyAlignment="1">
      <alignment horizontal="center" wrapText="1"/>
    </xf>
    <xf numFmtId="2" fontId="4" fillId="10" borderId="1" xfId="0" applyNumberFormat="1" applyFont="1" applyFill="1" applyBorder="1" applyAlignment="1">
      <alignment horizontal="center" wrapText="1"/>
    </xf>
    <xf numFmtId="0" fontId="2" fillId="0" borderId="0" xfId="0" applyFont="1" applyAlignment="1">
      <alignment vertical="center" wrapText="1"/>
    </xf>
    <xf numFmtId="0" fontId="4" fillId="12" borderId="0" xfId="0" applyFont="1" applyFill="1" applyAlignment="1">
      <alignment horizontal="center" vertical="center" wrapText="1"/>
    </xf>
    <xf numFmtId="0" fontId="2"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0" xfId="0" applyFont="1" applyAlignment="1">
      <alignment horizontal="center" vertical="center" wrapText="1"/>
    </xf>
    <xf numFmtId="0" fontId="4" fillId="12" borderId="39" xfId="0" applyFont="1" applyFill="1" applyBorder="1" applyAlignment="1">
      <alignment horizontal="center" vertical="center" wrapText="1"/>
    </xf>
    <xf numFmtId="0" fontId="4" fillId="12" borderId="46" xfId="0" applyFont="1" applyFill="1" applyBorder="1" applyAlignment="1">
      <alignment horizontal="center" vertical="center" wrapText="1"/>
    </xf>
    <xf numFmtId="0" fontId="27" fillId="14" borderId="24" xfId="0" applyFont="1" applyFill="1" applyBorder="1" applyAlignment="1">
      <alignment horizontal="left" vertical="center" wrapText="1"/>
    </xf>
    <xf numFmtId="0" fontId="16" fillId="0" borderId="24" xfId="0" applyFont="1" applyBorder="1" applyAlignment="1">
      <alignment horizontal="center" vertical="center" wrapText="1"/>
    </xf>
    <xf numFmtId="0" fontId="28" fillId="14" borderId="24" xfId="0" applyFont="1" applyFill="1" applyBorder="1" applyAlignment="1">
      <alignment horizontal="left" vertical="center" wrapText="1"/>
    </xf>
    <xf numFmtId="0" fontId="30" fillId="15" borderId="24" xfId="0" applyFont="1" applyFill="1" applyBorder="1" applyAlignment="1">
      <alignment horizontal="left" vertical="center" wrapText="1"/>
    </xf>
    <xf numFmtId="0" fontId="31" fillId="15" borderId="24" xfId="0" applyFont="1" applyFill="1" applyBorder="1" applyAlignment="1">
      <alignment horizontal="left" vertical="center" wrapText="1"/>
    </xf>
    <xf numFmtId="0" fontId="32" fillId="0" borderId="24" xfId="0" applyFont="1" applyBorder="1" applyAlignment="1">
      <alignment horizontal="left" vertical="center" wrapText="1"/>
    </xf>
    <xf numFmtId="0" fontId="2" fillId="14" borderId="0" xfId="0" applyFont="1" applyFill="1"/>
    <xf numFmtId="0" fontId="2" fillId="0" borderId="0" xfId="0" applyFont="1"/>
    <xf numFmtId="0" fontId="2" fillId="15" borderId="0" xfId="0" applyFont="1" applyFill="1"/>
    <xf numFmtId="0" fontId="33" fillId="0" borderId="24" xfId="0" applyFont="1" applyBorder="1" applyAlignment="1">
      <alignment horizontal="left" vertical="center" wrapText="1"/>
    </xf>
    <xf numFmtId="0" fontId="34" fillId="0" borderId="49" xfId="0" applyFont="1" applyBorder="1" applyAlignment="1">
      <alignment horizontal="left" vertical="center" wrapText="1"/>
    </xf>
    <xf numFmtId="0" fontId="16" fillId="0" borderId="49" xfId="0" applyFont="1" applyBorder="1" applyAlignment="1">
      <alignment horizontal="center" vertical="center" wrapText="1"/>
    </xf>
    <xf numFmtId="0" fontId="36" fillId="16" borderId="46" xfId="0" applyFont="1" applyFill="1" applyBorder="1" applyAlignment="1">
      <alignment horizontal="left" vertical="center" wrapText="1"/>
    </xf>
    <xf numFmtId="0" fontId="16" fillId="0" borderId="46" xfId="0" applyFont="1" applyBorder="1" applyAlignment="1">
      <alignment horizontal="center" vertical="center" wrapText="1"/>
    </xf>
    <xf numFmtId="0" fontId="37" fillId="16" borderId="24" xfId="0" applyFont="1" applyFill="1" applyBorder="1" applyAlignment="1">
      <alignment horizontal="left" vertical="center" wrapText="1"/>
    </xf>
    <xf numFmtId="0" fontId="38" fillId="16" borderId="49" xfId="0" applyFont="1" applyFill="1" applyBorder="1" applyAlignment="1">
      <alignment horizontal="left" vertical="center" wrapText="1"/>
    </xf>
    <xf numFmtId="0" fontId="40" fillId="17" borderId="46" xfId="0" applyFont="1" applyFill="1" applyBorder="1" applyAlignment="1">
      <alignment horizontal="left" vertical="center" wrapText="1"/>
    </xf>
    <xf numFmtId="0" fontId="41" fillId="17" borderId="24" xfId="0" applyFont="1" applyFill="1" applyBorder="1" applyAlignment="1">
      <alignment horizontal="left" vertical="center" wrapText="1"/>
    </xf>
    <xf numFmtId="0" fontId="42" fillId="17" borderId="24" xfId="0" applyFont="1" applyFill="1" applyBorder="1" applyAlignment="1">
      <alignment horizontal="left" vertical="center" wrapText="1"/>
    </xf>
    <xf numFmtId="0" fontId="43" fillId="17" borderId="49" xfId="0" applyFont="1" applyFill="1" applyBorder="1" applyAlignment="1">
      <alignment horizontal="left" vertical="center" wrapText="1"/>
    </xf>
    <xf numFmtId="0" fontId="44" fillId="0" borderId="53"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54" xfId="0" applyFont="1" applyBorder="1" applyAlignment="1">
      <alignment horizontal="center" vertical="center" wrapText="1"/>
    </xf>
    <xf numFmtId="0" fontId="46" fillId="0" borderId="0" xfId="0" applyFont="1" applyAlignment="1">
      <alignment horizontal="center"/>
    </xf>
    <xf numFmtId="0" fontId="47" fillId="0" borderId="0" xfId="0" applyFont="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8" borderId="0" xfId="0" applyFont="1" applyFill="1" applyAlignment="1">
      <alignment vertical="center"/>
    </xf>
    <xf numFmtId="0" fontId="13" fillId="8" borderId="0" xfId="0" applyFont="1" applyFill="1" applyAlignment="1">
      <alignment horizontal="right" vertical="center"/>
    </xf>
    <xf numFmtId="168" fontId="2" fillId="8" borderId="0" xfId="0" applyNumberFormat="1" applyFont="1" applyFill="1"/>
    <xf numFmtId="168" fontId="2" fillId="0" borderId="0" xfId="0" applyNumberFormat="1" applyFont="1"/>
    <xf numFmtId="168" fontId="2" fillId="9" borderId="0" xfId="0" applyNumberFormat="1" applyFont="1" applyFill="1"/>
    <xf numFmtId="0" fontId="49" fillId="0" borderId="25" xfId="0" applyFont="1" applyBorder="1" applyAlignment="1">
      <alignment vertical="center" wrapText="1"/>
    </xf>
    <xf numFmtId="0" fontId="2" fillId="0" borderId="25" xfId="0" applyFont="1" applyBorder="1" applyAlignment="1">
      <alignment horizontal="center" vertical="center"/>
    </xf>
    <xf numFmtId="0" fontId="2" fillId="0" borderId="25" xfId="0" applyFont="1" applyBorder="1" applyAlignment="1">
      <alignment vertical="center"/>
    </xf>
    <xf numFmtId="169" fontId="8" fillId="0" borderId="25" xfId="0" applyNumberFormat="1" applyFont="1" applyBorder="1" applyAlignment="1">
      <alignment horizontal="center" vertical="center" wrapText="1"/>
    </xf>
    <xf numFmtId="169" fontId="9" fillId="0" borderId="1" xfId="0" applyNumberFormat="1" applyFont="1" applyBorder="1" applyAlignment="1">
      <alignment horizontal="center" vertical="center" wrapText="1"/>
    </xf>
    <xf numFmtId="0" fontId="13" fillId="9" borderId="0" xfId="0" applyFont="1" applyFill="1" applyAlignment="1">
      <alignment vertical="center"/>
    </xf>
    <xf numFmtId="0" fontId="2" fillId="9" borderId="0" xfId="0" applyFont="1" applyFill="1" applyAlignment="1">
      <alignment vertical="center"/>
    </xf>
    <xf numFmtId="169" fontId="8" fillId="0" borderId="1" xfId="0" applyNumberFormat="1" applyFont="1" applyBorder="1" applyAlignment="1">
      <alignment horizontal="center" vertical="center" wrapText="1"/>
    </xf>
    <xf numFmtId="0" fontId="13" fillId="5" borderId="0" xfId="0" applyFont="1" applyFill="1" applyAlignment="1">
      <alignment vertical="center"/>
    </xf>
    <xf numFmtId="169" fontId="9" fillId="8" borderId="1" xfId="0" applyNumberFormat="1" applyFont="1" applyFill="1" applyBorder="1" applyAlignment="1">
      <alignment horizontal="center" vertical="center" wrapText="1"/>
    </xf>
    <xf numFmtId="165" fontId="17" fillId="8" borderId="1" xfId="0" applyNumberFormat="1" applyFont="1" applyFill="1" applyBorder="1" applyAlignment="1">
      <alignment horizontal="center" vertical="center" wrapText="1"/>
    </xf>
    <xf numFmtId="0" fontId="13" fillId="8" borderId="0" xfId="0" applyFont="1" applyFill="1" applyAlignment="1">
      <alignment vertical="center"/>
    </xf>
    <xf numFmtId="0" fontId="2" fillId="5" borderId="0" xfId="0" applyFont="1" applyFill="1" applyAlignment="1">
      <alignment vertical="center"/>
    </xf>
    <xf numFmtId="0" fontId="51" fillId="0" borderId="24" xfId="0" applyFont="1" applyBorder="1" applyAlignment="1">
      <alignment wrapText="1"/>
    </xf>
    <xf numFmtId="0" fontId="21" fillId="0" borderId="24" xfId="0" applyFont="1" applyBorder="1" applyAlignment="1">
      <alignment wrapText="1"/>
    </xf>
    <xf numFmtId="0" fontId="55" fillId="5" borderId="0" xfId="0" applyFont="1" applyFill="1" applyAlignment="1">
      <alignment horizontal="left" vertical="center"/>
    </xf>
    <xf numFmtId="0" fontId="50" fillId="5" borderId="26" xfId="0" applyFont="1" applyFill="1" applyBorder="1"/>
    <xf numFmtId="170" fontId="13" fillId="5" borderId="27" xfId="0" applyNumberFormat="1" applyFont="1" applyFill="1" applyBorder="1" applyAlignment="1">
      <alignment vertical="center"/>
    </xf>
    <xf numFmtId="0" fontId="21" fillId="0" borderId="39" xfId="0" applyFont="1" applyBorder="1" applyAlignment="1">
      <alignment wrapText="1"/>
    </xf>
    <xf numFmtId="169" fontId="8" fillId="0" borderId="2" xfId="0" applyNumberFormat="1" applyFont="1" applyBorder="1" applyAlignment="1">
      <alignment horizontal="center" vertical="center" wrapText="1"/>
    </xf>
    <xf numFmtId="169" fontId="9" fillId="0" borderId="2" xfId="0" applyNumberFormat="1" applyFont="1" applyBorder="1" applyAlignment="1">
      <alignment horizontal="center" vertical="center" wrapText="1"/>
    </xf>
    <xf numFmtId="169" fontId="4" fillId="3" borderId="41" xfId="0" applyNumberFormat="1" applyFont="1" applyFill="1" applyBorder="1" applyAlignment="1">
      <alignment horizontal="center" vertical="center"/>
    </xf>
    <xf numFmtId="0" fontId="50" fillId="9" borderId="26" xfId="0" applyFont="1" applyFill="1" applyBorder="1"/>
    <xf numFmtId="0" fontId="13" fillId="9" borderId="0" xfId="0" applyFont="1" applyFill="1" applyAlignment="1">
      <alignment horizontal="center"/>
    </xf>
    <xf numFmtId="0" fontId="13" fillId="9" borderId="27" xfId="0" applyFont="1" applyFill="1" applyBorder="1" applyAlignment="1">
      <alignment horizontal="center"/>
    </xf>
    <xf numFmtId="169" fontId="9" fillId="0" borderId="25" xfId="0" applyNumberFormat="1" applyFont="1" applyBorder="1" applyAlignment="1">
      <alignment horizontal="center" vertical="center" wrapText="1"/>
    </xf>
    <xf numFmtId="0" fontId="50" fillId="9" borderId="0" xfId="0" applyFont="1" applyFill="1"/>
    <xf numFmtId="169" fontId="50" fillId="9" borderId="27" xfId="0" applyNumberFormat="1" applyFont="1" applyFill="1" applyBorder="1"/>
    <xf numFmtId="169" fontId="12" fillId="7" borderId="31" xfId="0" applyNumberFormat="1" applyFont="1" applyFill="1" applyBorder="1"/>
    <xf numFmtId="0" fontId="23" fillId="0" borderId="1" xfId="0" applyFont="1" applyBorder="1" applyAlignment="1">
      <alignment vertical="center" wrapText="1"/>
    </xf>
    <xf numFmtId="0" fontId="24" fillId="0" borderId="1" xfId="0" applyFont="1" applyBorder="1" applyAlignment="1">
      <alignment vertical="center" wrapText="1"/>
    </xf>
    <xf numFmtId="0" fontId="2" fillId="7" borderId="59" xfId="0" applyFont="1" applyFill="1" applyBorder="1" applyAlignment="1">
      <alignment vertical="center"/>
    </xf>
    <xf numFmtId="0" fontId="2" fillId="7" borderId="60" xfId="0" applyFont="1" applyFill="1" applyBorder="1" applyAlignment="1">
      <alignment vertical="center"/>
    </xf>
    <xf numFmtId="0" fontId="50" fillId="8" borderId="26" xfId="0" applyFont="1" applyFill="1" applyBorder="1" applyAlignment="1">
      <alignment vertical="center"/>
    </xf>
    <xf numFmtId="0" fontId="50" fillId="8" borderId="0" xfId="0" applyFont="1" applyFill="1" applyAlignment="1">
      <alignment vertical="center"/>
    </xf>
    <xf numFmtId="0" fontId="50" fillId="8" borderId="0" xfId="0" applyFont="1" applyFill="1"/>
    <xf numFmtId="170" fontId="13" fillId="8" borderId="27" xfId="0" applyNumberFormat="1" applyFont="1" applyFill="1" applyBorder="1" applyAlignment="1">
      <alignment vertical="center"/>
    </xf>
    <xf numFmtId="0" fontId="50" fillId="8" borderId="0" xfId="0" applyFont="1" applyFill="1" applyAlignment="1">
      <alignment vertical="center"/>
    </xf>
    <xf numFmtId="0" fontId="13" fillId="8" borderId="27" xfId="0" applyFont="1" applyFill="1" applyBorder="1" applyAlignment="1">
      <alignment vertical="center"/>
    </xf>
    <xf numFmtId="0" fontId="50" fillId="8" borderId="29" xfId="0" applyFont="1" applyFill="1" applyBorder="1" applyAlignment="1">
      <alignment vertical="center"/>
    </xf>
    <xf numFmtId="0" fontId="50" fillId="8" borderId="30" xfId="0" applyFont="1" applyFill="1" applyBorder="1" applyAlignment="1">
      <alignment vertical="center"/>
    </xf>
    <xf numFmtId="0" fontId="50" fillId="8" borderId="30" xfId="0" applyFont="1" applyFill="1" applyBorder="1"/>
    <xf numFmtId="0" fontId="50" fillId="8" borderId="30" xfId="0" applyFont="1" applyFill="1" applyBorder="1" applyAlignment="1">
      <alignment vertical="center"/>
    </xf>
    <xf numFmtId="0" fontId="13" fillId="8" borderId="31" xfId="0" applyFont="1" applyFill="1" applyBorder="1" applyAlignment="1">
      <alignment vertical="center"/>
    </xf>
    <xf numFmtId="169" fontId="24" fillId="2" borderId="1" xfId="0" applyNumberFormat="1" applyFont="1" applyFill="1" applyBorder="1" applyAlignment="1">
      <alignment horizontal="center" wrapText="1"/>
    </xf>
    <xf numFmtId="169" fontId="4" fillId="10" borderId="1" xfId="0" applyNumberFormat="1" applyFont="1" applyFill="1" applyBorder="1" applyAlignment="1">
      <alignment horizontal="center" wrapText="1"/>
    </xf>
    <xf numFmtId="0" fontId="13" fillId="0" borderId="0" xfId="0" applyFont="1" applyAlignment="1">
      <alignment vertical="top" wrapText="1"/>
    </xf>
    <xf numFmtId="3" fontId="2" fillId="0" borderId="0" xfId="0" applyNumberFormat="1" applyFont="1" applyAlignment="1">
      <alignment vertical="center" wrapText="1"/>
    </xf>
    <xf numFmtId="0" fontId="2" fillId="8" borderId="0" xfId="0" applyFont="1" applyFill="1" applyAlignment="1">
      <alignment vertical="center" wrapText="1"/>
    </xf>
    <xf numFmtId="0" fontId="2" fillId="9" borderId="0" xfId="0" applyFont="1" applyFill="1" applyAlignment="1">
      <alignment vertical="center" wrapText="1"/>
    </xf>
    <xf numFmtId="0" fontId="13" fillId="0" borderId="0" xfId="0" applyFont="1" applyAlignment="1">
      <alignment vertical="top"/>
    </xf>
    <xf numFmtId="0" fontId="13" fillId="0" borderId="0" xfId="0" applyFont="1"/>
    <xf numFmtId="0" fontId="2" fillId="0" borderId="24" xfId="0" applyFont="1" applyBorder="1" applyAlignment="1">
      <alignment vertical="center"/>
    </xf>
    <xf numFmtId="0" fontId="59" fillId="0" borderId="24" xfId="0" applyFont="1" applyBorder="1" applyAlignment="1">
      <alignment wrapText="1"/>
    </xf>
    <xf numFmtId="0" fontId="2" fillId="0" borderId="24" xfId="0" applyFont="1" applyBorder="1"/>
    <xf numFmtId="0" fontId="59" fillId="0" borderId="24" xfId="0" applyFont="1" applyBorder="1" applyAlignment="1">
      <alignment wrapText="1"/>
    </xf>
    <xf numFmtId="0" fontId="60" fillId="19" borderId="24" xfId="0" applyFont="1" applyFill="1" applyBorder="1" applyAlignment="1">
      <alignment wrapText="1"/>
    </xf>
    <xf numFmtId="0" fontId="61" fillId="0" borderId="24" xfId="0" applyFont="1" applyBorder="1" applyAlignment="1">
      <alignment wrapText="1"/>
    </xf>
    <xf numFmtId="0" fontId="62" fillId="19" borderId="0" xfId="0" applyFont="1" applyFill="1"/>
    <xf numFmtId="0" fontId="63" fillId="20" borderId="24" xfId="0" applyFont="1" applyFill="1" applyBorder="1" applyAlignment="1">
      <alignment wrapText="1"/>
    </xf>
    <xf numFmtId="0" fontId="59" fillId="21" borderId="24" xfId="0" applyFont="1" applyFill="1" applyBorder="1" applyAlignment="1">
      <alignment wrapText="1"/>
    </xf>
    <xf numFmtId="0" fontId="64" fillId="21" borderId="24" xfId="0" applyFont="1" applyFill="1" applyBorder="1" applyAlignment="1">
      <alignment wrapText="1"/>
    </xf>
    <xf numFmtId="0" fontId="59" fillId="21" borderId="24" xfId="0" applyFont="1" applyFill="1" applyBorder="1" applyAlignment="1">
      <alignment wrapText="1"/>
    </xf>
    <xf numFmtId="0" fontId="65" fillId="21" borderId="24" xfId="0" applyFont="1" applyFill="1" applyBorder="1" applyAlignment="1">
      <alignment wrapText="1"/>
    </xf>
    <xf numFmtId="0" fontId="2" fillId="20" borderId="24" xfId="0" applyFont="1" applyFill="1" applyBorder="1" applyAlignment="1">
      <alignment wrapText="1"/>
    </xf>
    <xf numFmtId="0" fontId="66" fillId="0" borderId="24" xfId="0" applyFont="1" applyBorder="1" applyAlignment="1">
      <alignment wrapText="1"/>
    </xf>
    <xf numFmtId="0" fontId="59" fillId="20" borderId="24" xfId="0" applyFont="1" applyFill="1" applyBorder="1" applyAlignment="1">
      <alignment wrapText="1"/>
    </xf>
    <xf numFmtId="0" fontId="59" fillId="20" borderId="24" xfId="0" applyFont="1" applyFill="1" applyBorder="1" applyAlignment="1">
      <alignment wrapText="1"/>
    </xf>
    <xf numFmtId="0" fontId="59" fillId="20" borderId="24" xfId="0" applyFont="1" applyFill="1" applyBorder="1" applyAlignment="1"/>
    <xf numFmtId="0" fontId="67" fillId="0" borderId="24" xfId="0" applyFont="1" applyBorder="1" applyAlignment="1">
      <alignment wrapText="1"/>
    </xf>
    <xf numFmtId="0" fontId="69" fillId="0" borderId="24" xfId="0" applyFont="1" applyBorder="1" applyAlignment="1">
      <alignment wrapText="1"/>
    </xf>
    <xf numFmtId="0" fontId="59" fillId="19" borderId="24" xfId="0" applyFont="1" applyFill="1" applyBorder="1" applyAlignment="1"/>
    <xf numFmtId="0" fontId="71" fillId="14" borderId="24" xfId="0" applyFont="1" applyFill="1" applyBorder="1" applyAlignment="1">
      <alignment horizontal="center" vertical="center" wrapText="1"/>
    </xf>
    <xf numFmtId="0" fontId="72" fillId="0" borderId="24" xfId="0" applyFont="1" applyBorder="1" applyAlignment="1">
      <alignment wrapText="1"/>
    </xf>
    <xf numFmtId="0" fontId="59" fillId="14" borderId="24" xfId="0" applyFont="1" applyFill="1" applyBorder="1" applyAlignment="1">
      <alignment horizontal="center" vertical="center" wrapText="1"/>
    </xf>
    <xf numFmtId="0" fontId="2" fillId="0" borderId="24" xfId="0" applyFont="1" applyBorder="1" applyAlignment="1">
      <alignment wrapText="1"/>
    </xf>
    <xf numFmtId="0" fontId="73" fillId="0" borderId="24" xfId="0" applyFont="1" applyBorder="1" applyAlignment="1">
      <alignment wrapText="1"/>
    </xf>
    <xf numFmtId="0" fontId="74" fillId="0" borderId="24" xfId="0" applyFont="1" applyBorder="1" applyAlignment="1">
      <alignment wrapText="1"/>
    </xf>
    <xf numFmtId="0" fontId="2" fillId="0" borderId="24" xfId="0" applyFont="1" applyBorder="1" applyAlignment="1">
      <alignment wrapText="1"/>
    </xf>
    <xf numFmtId="0" fontId="75" fillId="0" borderId="24" xfId="0" applyFont="1" applyBorder="1" applyAlignment="1">
      <alignment wrapText="1"/>
    </xf>
    <xf numFmtId="0" fontId="1" fillId="0" borderId="24" xfId="0" applyFont="1" applyBorder="1" applyAlignment="1">
      <alignment horizontal="center" wrapText="1"/>
    </xf>
    <xf numFmtId="0" fontId="2" fillId="0" borderId="24" xfId="0" applyFont="1" applyBorder="1" applyAlignment="1">
      <alignment horizontal="center" wrapText="1"/>
    </xf>
    <xf numFmtId="0" fontId="2" fillId="0" borderId="0" xfId="0" applyFont="1" applyAlignment="1"/>
    <xf numFmtId="0" fontId="76" fillId="0" borderId="0" xfId="0" applyFont="1" applyAlignment="1"/>
    <xf numFmtId="0" fontId="2" fillId="0" borderId="0" xfId="0" applyFont="1" applyAlignment="1">
      <alignment horizontal="left"/>
    </xf>
    <xf numFmtId="0" fontId="13" fillId="8" borderId="26" xfId="0" applyFont="1" applyFill="1" applyBorder="1" applyAlignment="1">
      <alignment vertical="center"/>
    </xf>
    <xf numFmtId="0" fontId="0" fillId="0" borderId="0" xfId="0" applyFont="1" applyAlignment="1"/>
    <xf numFmtId="0" fontId="13" fillId="9" borderId="29" xfId="0" applyFont="1" applyFill="1" applyBorder="1" applyAlignment="1">
      <alignment vertical="center"/>
    </xf>
    <xf numFmtId="0" fontId="3" fillId="0" borderId="30" xfId="0" applyFont="1" applyBorder="1"/>
    <xf numFmtId="0" fontId="16" fillId="8" borderId="28" xfId="0" applyFont="1" applyFill="1" applyBorder="1" applyAlignment="1">
      <alignment horizontal="center" vertical="center"/>
    </xf>
    <xf numFmtId="0" fontId="3" fillId="0" borderId="28" xfId="0" applyFont="1" applyBorder="1"/>
    <xf numFmtId="0" fontId="16" fillId="8" borderId="32" xfId="0" applyFont="1" applyFill="1" applyBorder="1" applyAlignment="1">
      <alignment horizontal="center" vertical="center"/>
    </xf>
    <xf numFmtId="0" fontId="3" fillId="0" borderId="32" xfId="0" applyFont="1" applyBorder="1"/>
    <xf numFmtId="0" fontId="16" fillId="8" borderId="35" xfId="0" applyFont="1" applyFill="1" applyBorder="1" applyAlignment="1">
      <alignment horizontal="center" vertical="center"/>
    </xf>
    <xf numFmtId="0" fontId="3" fillId="0" borderId="35" xfId="0" applyFont="1" applyBorder="1"/>
    <xf numFmtId="0" fontId="16" fillId="8" borderId="36" xfId="0" applyFont="1" applyFill="1" applyBorder="1" applyAlignment="1">
      <alignment horizontal="center" vertical="center"/>
    </xf>
    <xf numFmtId="0" fontId="3" fillId="0" borderId="37" xfId="0" applyFont="1" applyBorder="1"/>
    <xf numFmtId="0" fontId="3" fillId="0" borderId="38" xfId="0" applyFont="1" applyBorder="1"/>
    <xf numFmtId="0" fontId="5" fillId="0" borderId="23" xfId="0" applyFont="1" applyBorder="1" applyAlignment="1">
      <alignment horizontal="center" vertical="center" textRotation="90" wrapText="1"/>
    </xf>
    <xf numFmtId="0" fontId="3" fillId="0" borderId="23" xfId="0" applyFont="1" applyBorder="1"/>
    <xf numFmtId="0" fontId="3" fillId="0" borderId="25" xfId="0" applyFont="1" applyBorder="1"/>
    <xf numFmtId="1" fontId="24" fillId="2" borderId="44" xfId="0" applyNumberFormat="1" applyFont="1" applyFill="1" applyBorder="1" applyAlignment="1">
      <alignment horizontal="right" wrapText="1"/>
    </xf>
    <xf numFmtId="0" fontId="3" fillId="0" borderId="45" xfId="0" applyFont="1" applyBorder="1"/>
    <xf numFmtId="1" fontId="4" fillId="11" borderId="44" xfId="0" applyNumberFormat="1" applyFont="1" applyFill="1" applyBorder="1" applyAlignment="1">
      <alignment horizontal="right" wrapText="1"/>
    </xf>
    <xf numFmtId="0" fontId="4" fillId="3" borderId="6" xfId="0" applyFont="1" applyFill="1" applyBorder="1" applyAlignment="1">
      <alignment horizontal="right" vertical="center"/>
    </xf>
    <xf numFmtId="0" fontId="3" fillId="0" borderId="7" xfId="0" applyFont="1" applyBorder="1"/>
    <xf numFmtId="0" fontId="4" fillId="3" borderId="8" xfId="0" applyFont="1" applyFill="1" applyBorder="1" applyAlignment="1">
      <alignment horizontal="right" vertical="center"/>
    </xf>
    <xf numFmtId="0" fontId="4" fillId="3" borderId="7" xfId="0" applyFont="1" applyFill="1" applyBorder="1" applyAlignment="1">
      <alignment horizontal="left" vertical="center"/>
    </xf>
    <xf numFmtId="0" fontId="3" fillId="0" borderId="9" xfId="0" applyFont="1" applyBorder="1"/>
    <xf numFmtId="0" fontId="4" fillId="3" borderId="15" xfId="0" applyFont="1" applyFill="1" applyBorder="1" applyAlignment="1">
      <alignment horizontal="right" vertical="center"/>
    </xf>
    <xf numFmtId="0" fontId="3" fillId="0" borderId="16" xfId="0" applyFont="1" applyBorder="1"/>
    <xf numFmtId="0" fontId="4" fillId="3" borderId="16" xfId="0" applyFont="1" applyFill="1" applyBorder="1" applyAlignment="1">
      <alignment horizontal="left" vertical="center"/>
    </xf>
    <xf numFmtId="0" fontId="3" fillId="0" borderId="17" xfId="0" applyFont="1" applyBorder="1"/>
    <xf numFmtId="0" fontId="11" fillId="3" borderId="0" xfId="0" applyFont="1" applyFill="1" applyAlignment="1">
      <alignment horizontal="center" vertical="center" textRotation="90"/>
    </xf>
    <xf numFmtId="0" fontId="11" fillId="10" borderId="0" xfId="0" applyFont="1" applyFill="1" applyAlignment="1">
      <alignment horizontal="center" vertical="center" textRotation="90"/>
    </xf>
    <xf numFmtId="0" fontId="2" fillId="2" borderId="3" xfId="0" applyFont="1" applyFill="1" applyBorder="1" applyAlignment="1">
      <alignment vertical="center"/>
    </xf>
    <xf numFmtId="0" fontId="3" fillId="0" borderId="4" xfId="0" applyFont="1" applyBorder="1"/>
    <xf numFmtId="0" fontId="3" fillId="0" borderId="5" xfId="0" applyFont="1" applyBorder="1"/>
    <xf numFmtId="0" fontId="11" fillId="6" borderId="0" xfId="0" applyFont="1" applyFill="1" applyAlignment="1">
      <alignment horizontal="center" vertical="center" textRotation="90"/>
    </xf>
    <xf numFmtId="0" fontId="12" fillId="7" borderId="26" xfId="0" applyFont="1" applyFill="1" applyBorder="1" applyAlignment="1">
      <alignment vertical="center"/>
    </xf>
    <xf numFmtId="0" fontId="3" fillId="0" borderId="27" xfId="0" applyFont="1" applyBorder="1"/>
    <xf numFmtId="0" fontId="13" fillId="9" borderId="26" xfId="0" applyFont="1" applyFill="1" applyBorder="1" applyAlignment="1">
      <alignment vertical="center"/>
    </xf>
    <xf numFmtId="0" fontId="2" fillId="0" borderId="36" xfId="0" applyFont="1" applyBorder="1" applyAlignment="1">
      <alignment horizontal="center" vertical="center" wrapText="1"/>
    </xf>
    <xf numFmtId="0" fontId="25" fillId="0" borderId="36" xfId="0" applyFont="1" applyBorder="1" applyAlignment="1">
      <alignment horizontal="center" vertical="center" wrapText="1"/>
    </xf>
    <xf numFmtId="0" fontId="26" fillId="13" borderId="0" xfId="0" applyFont="1" applyFill="1" applyAlignment="1">
      <alignment horizontal="left" vertical="center" textRotation="90" wrapText="1"/>
    </xf>
    <xf numFmtId="0" fontId="3" fillId="0" borderId="48" xfId="0" applyFont="1" applyBorder="1"/>
    <xf numFmtId="0" fontId="35" fillId="16" borderId="0" xfId="0" applyFont="1" applyFill="1" applyAlignment="1">
      <alignment horizontal="left" vertical="center" textRotation="90" wrapText="1"/>
    </xf>
    <xf numFmtId="0" fontId="39" fillId="17" borderId="0" xfId="0" applyFont="1" applyFill="1" applyAlignment="1">
      <alignment horizontal="left" vertical="center" textRotation="90" wrapText="1"/>
    </xf>
    <xf numFmtId="0" fontId="44" fillId="0" borderId="51" xfId="0" applyFont="1" applyBorder="1" applyAlignment="1">
      <alignment horizontal="center" vertical="center" wrapText="1"/>
    </xf>
    <xf numFmtId="0" fontId="3" fillId="0" borderId="52" xfId="0" applyFont="1" applyBorder="1"/>
    <xf numFmtId="0" fontId="2" fillId="0" borderId="39" xfId="0" applyFont="1" applyBorder="1" applyAlignment="1">
      <alignment horizontal="center" vertical="center" wrapText="1"/>
    </xf>
    <xf numFmtId="0" fontId="3" fillId="0" borderId="47" xfId="0" applyFont="1" applyBorder="1"/>
    <xf numFmtId="0" fontId="3" fillId="0" borderId="50" xfId="0" applyFont="1" applyBorder="1"/>
    <xf numFmtId="0" fontId="29" fillId="0" borderId="0" xfId="0" applyFont="1" applyAlignment="1">
      <alignment wrapText="1"/>
    </xf>
    <xf numFmtId="0" fontId="2" fillId="0" borderId="47"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4" xfId="0" applyFont="1" applyBorder="1"/>
    <xf numFmtId="0" fontId="3" fillId="0" borderId="20" xfId="0" applyFont="1" applyBorder="1"/>
    <xf numFmtId="0" fontId="3" fillId="0" borderId="22" xfId="0" applyFont="1" applyBorder="1"/>
    <xf numFmtId="0" fontId="1" fillId="0" borderId="39" xfId="0" applyFont="1" applyBorder="1" applyAlignment="1">
      <alignment horizontal="center" vertical="center" wrapText="1"/>
    </xf>
    <xf numFmtId="0" fontId="3" fillId="0" borderId="46" xfId="0" applyFont="1" applyBorder="1"/>
    <xf numFmtId="0" fontId="2" fillId="0" borderId="33" xfId="0" applyFont="1" applyBorder="1" applyAlignment="1">
      <alignment vertical="center"/>
    </xf>
    <xf numFmtId="0" fontId="3" fillId="0" borderId="34" xfId="0" applyFont="1" applyBorder="1"/>
    <xf numFmtId="0" fontId="12" fillId="7" borderId="58" xfId="0" applyFont="1" applyFill="1" applyBorder="1" applyAlignment="1">
      <alignment horizontal="left"/>
    </xf>
    <xf numFmtId="0" fontId="3" fillId="0" borderId="59" xfId="0" applyFont="1" applyBorder="1"/>
    <xf numFmtId="0" fontId="3" fillId="0" borderId="60" xfId="0" applyFont="1" applyBorder="1"/>
    <xf numFmtId="0" fontId="56" fillId="5" borderId="26" xfId="0" applyFont="1" applyFill="1" applyBorder="1" applyAlignment="1">
      <alignment horizontal="left"/>
    </xf>
    <xf numFmtId="0" fontId="52" fillId="5" borderId="0" xfId="0" applyFont="1" applyFill="1" applyAlignment="1">
      <alignment horizontal="center" vertical="center"/>
    </xf>
    <xf numFmtId="0" fontId="13" fillId="5" borderId="61" xfId="0" applyFont="1" applyFill="1" applyBorder="1" applyAlignment="1">
      <alignment vertical="center"/>
    </xf>
    <xf numFmtId="0" fontId="13" fillId="9" borderId="26" xfId="0" applyFont="1" applyFill="1" applyBorder="1" applyAlignment="1">
      <alignment horizontal="left"/>
    </xf>
    <xf numFmtId="0" fontId="13" fillId="9" borderId="0" xfId="0" applyFont="1" applyFill="1"/>
    <xf numFmtId="0" fontId="53" fillId="2" borderId="0" xfId="0" applyFont="1" applyFill="1" applyAlignment="1">
      <alignment horizontal="center" vertical="center" textRotation="90"/>
    </xf>
    <xf numFmtId="0" fontId="54" fillId="5" borderId="0" xfId="0" applyFont="1" applyFill="1" applyAlignment="1">
      <alignment horizontal="left" vertical="center"/>
    </xf>
    <xf numFmtId="0" fontId="2" fillId="2" borderId="0" xfId="0" applyFont="1" applyFill="1" applyAlignment="1">
      <alignment vertical="center"/>
    </xf>
    <xf numFmtId="0" fontId="57" fillId="2" borderId="0" xfId="0" applyFont="1" applyFill="1" applyAlignment="1">
      <alignment horizontal="center" vertical="center"/>
    </xf>
    <xf numFmtId="0" fontId="2" fillId="8" borderId="0" xfId="0" applyFont="1" applyFill="1" applyAlignment="1">
      <alignment vertical="center"/>
    </xf>
    <xf numFmtId="0" fontId="4" fillId="17" borderId="0" xfId="0" applyFont="1" applyFill="1" applyAlignment="1">
      <alignment horizontal="center" vertical="center"/>
    </xf>
    <xf numFmtId="0" fontId="4" fillId="10" borderId="0" xfId="0" applyFont="1" applyFill="1" applyAlignment="1">
      <alignment horizontal="center"/>
    </xf>
    <xf numFmtId="0" fontId="50" fillId="8" borderId="0" xfId="0" applyFont="1" applyFill="1" applyAlignment="1">
      <alignment vertical="center" textRotation="90"/>
    </xf>
    <xf numFmtId="0" fontId="53" fillId="5" borderId="0" xfId="0" applyFont="1" applyFill="1" applyAlignment="1">
      <alignment horizontal="center" vertical="center" textRotation="90"/>
    </xf>
    <xf numFmtId="0" fontId="48" fillId="18" borderId="55" xfId="0" applyFont="1" applyFill="1" applyBorder="1" applyAlignment="1">
      <alignment horizontal="center" vertical="center"/>
    </xf>
    <xf numFmtId="0" fontId="3" fillId="0" borderId="55" xfId="0" applyFont="1" applyBorder="1"/>
    <xf numFmtId="0" fontId="4" fillId="6" borderId="0" xfId="0" applyFont="1" applyFill="1" applyAlignment="1">
      <alignment horizontal="center" vertical="center"/>
    </xf>
    <xf numFmtId="0" fontId="12" fillId="7" borderId="58" xfId="0" applyFont="1" applyFill="1" applyBorder="1" applyAlignment="1">
      <alignment vertical="center"/>
    </xf>
    <xf numFmtId="0" fontId="13" fillId="5" borderId="0" xfId="0" applyFont="1" applyFill="1" applyAlignment="1">
      <alignment vertical="center"/>
    </xf>
    <xf numFmtId="0" fontId="2" fillId="2" borderId="44" xfId="0" applyFont="1" applyFill="1" applyBorder="1" applyAlignment="1">
      <alignment vertical="center"/>
    </xf>
    <xf numFmtId="0" fontId="3" fillId="0" borderId="56" xfId="0" applyFont="1" applyBorder="1"/>
    <xf numFmtId="0" fontId="48" fillId="3" borderId="44" xfId="0" applyFont="1" applyFill="1" applyBorder="1" applyAlignment="1">
      <alignment horizontal="center" vertical="center"/>
    </xf>
    <xf numFmtId="0" fontId="48" fillId="18" borderId="44" xfId="0" applyFont="1" applyFill="1" applyBorder="1" applyAlignment="1">
      <alignment horizontal="center" vertical="center"/>
    </xf>
    <xf numFmtId="0" fontId="4" fillId="3" borderId="33" xfId="0" applyFont="1" applyFill="1" applyBorder="1" applyAlignment="1">
      <alignment horizontal="right" vertical="center"/>
    </xf>
    <xf numFmtId="0" fontId="3" fillId="0" borderId="57" xfId="0" applyFont="1" applyBorder="1"/>
    <xf numFmtId="0" fontId="2" fillId="5" borderId="0" xfId="0" applyFont="1" applyFill="1" applyAlignment="1">
      <alignment vertical="center"/>
    </xf>
    <xf numFmtId="0" fontId="12" fillId="7" borderId="29" xfId="0" applyFont="1" applyFill="1" applyBorder="1" applyAlignment="1">
      <alignment horizontal="right"/>
    </xf>
    <xf numFmtId="0" fontId="2" fillId="0" borderId="33" xfId="0" applyFont="1" applyBorder="1"/>
    <xf numFmtId="0" fontId="3" fillId="0" borderId="33" xfId="0" applyFont="1" applyBorder="1"/>
    <xf numFmtId="0" fontId="3" fillId="0" borderId="11" xfId="0" applyFont="1" applyBorder="1"/>
    <xf numFmtId="0" fontId="3" fillId="0" borderId="43" xfId="0" applyFont="1" applyBorder="1"/>
    <xf numFmtId="0" fontId="3" fillId="0" borderId="62" xfId="0" applyFont="1" applyBorder="1"/>
    <xf numFmtId="0" fontId="11" fillId="6" borderId="0" xfId="0" applyFont="1" applyFill="1" applyAlignment="1">
      <alignment horizontal="center" vertical="center"/>
    </xf>
    <xf numFmtId="0" fontId="2" fillId="0" borderId="0" xfId="0" applyFont="1" applyAlignment="1">
      <alignment vertical="center"/>
    </xf>
    <xf numFmtId="0" fontId="13" fillId="0" borderId="0" xfId="0" applyFont="1" applyAlignment="1"/>
    <xf numFmtId="0" fontId="13" fillId="0" borderId="0" xfId="0" applyFont="1"/>
    <xf numFmtId="0" fontId="58" fillId="0" borderId="0" xfId="0" applyFont="1"/>
    <xf numFmtId="0" fontId="1" fillId="0" borderId="0" xfId="0" applyFont="1"/>
    <xf numFmtId="0" fontId="13" fillId="0" borderId="0" xfId="0" applyFont="1" applyAlignment="1">
      <alignment wrapText="1"/>
    </xf>
    <xf numFmtId="1" fontId="4" fillId="10" borderId="44" xfId="0" applyNumberFormat="1" applyFont="1" applyFill="1" applyBorder="1" applyAlignment="1">
      <alignment horizontal="right" wrapText="1"/>
    </xf>
    <xf numFmtId="0" fontId="59" fillId="14" borderId="39" xfId="0" applyFont="1" applyFill="1" applyBorder="1" applyAlignment="1">
      <alignment horizontal="center" vertical="center" wrapText="1"/>
    </xf>
    <xf numFmtId="0" fontId="2" fillId="0" borderId="0" xfId="0" applyFont="1" applyAlignment="1">
      <alignment wrapText="1"/>
    </xf>
    <xf numFmtId="0" fontId="68" fillId="0" borderId="0" xfId="0" applyFont="1" applyAlignment="1">
      <alignment horizontal="center" vertical="center" wrapText="1"/>
    </xf>
    <xf numFmtId="0" fontId="70" fillId="14" borderId="39"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2" fillId="0" borderId="0" xfId="0" applyFont="1" applyAlignment="1">
      <alignment horizontal="center" vertical="center" wrapText="1"/>
    </xf>
    <xf numFmtId="0" fontId="4" fillId="3" borderId="6" xfId="0" applyFont="1" applyFill="1" applyBorder="1" applyAlignment="1">
      <alignment horizontal="left" vertical="center"/>
    </xf>
    <xf numFmtId="0" fontId="3" fillId="0" borderId="7" xfId="0" applyFont="1" applyBorder="1" applyAlignment="1">
      <alignment horizontal="left"/>
    </xf>
  </cellXfs>
  <cellStyles count="1">
    <cellStyle name="Обычный" xfId="0" builtinId="0"/>
  </cellStyles>
  <dxfs count="2">
    <dxf>
      <fill>
        <patternFill patternType="solid">
          <fgColor rgb="FFFFEEE4"/>
          <bgColor rgb="FFFFEEE4"/>
        </patternFill>
      </fill>
    </dxf>
    <dxf>
      <fill>
        <patternFill patternType="solid">
          <fgColor rgb="FFFFEEE4"/>
          <bgColor rgb="FFFFEE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docs.google.com/spreadsheets/d/1zcqo_VQWVbxKTsqU-eHFX8xx0PWrMX06YmB5TOPzy1Q/edit" TargetMode="External"/><Relationship Id="rId13" Type="http://schemas.openxmlformats.org/officeDocument/2006/relationships/hyperlink" Target="https://docs.google.com/spreadsheets/d/1zcqo_VQWVbxKTsqU-eHFX8xx0PWrMX06YmB5TOPzy1Q/edit" TargetMode="External"/><Relationship Id="rId18" Type="http://schemas.openxmlformats.org/officeDocument/2006/relationships/hyperlink" Target="https://docs.google.com/spreadsheets/d/1zcqo_VQWVbxKTsqU-eHFX8xx0PWrMX06YmB5TOPzy1Q/edit" TargetMode="External"/><Relationship Id="rId26" Type="http://schemas.openxmlformats.org/officeDocument/2006/relationships/hyperlink" Target="https://docs.google.com/spreadsheets/d/1zcqo_VQWVbxKTsqU-eHFX8xx0PWrMX06YmB5TOPzy1Q/edit" TargetMode="External"/><Relationship Id="rId3" Type="http://schemas.openxmlformats.org/officeDocument/2006/relationships/hyperlink" Target="https://docs.google.com/spreadsheets/d/1zcqo_VQWVbxKTsqU-eHFX8xx0PWrMX06YmB5TOPzy1Q/edit" TargetMode="External"/><Relationship Id="rId21" Type="http://schemas.openxmlformats.org/officeDocument/2006/relationships/hyperlink" Target="https://docs.google.com/spreadsheets/d/1zcqo_VQWVbxKTsqU-eHFX8xx0PWrMX06YmB5TOPzy1Q/edit" TargetMode="External"/><Relationship Id="rId7" Type="http://schemas.openxmlformats.org/officeDocument/2006/relationships/hyperlink" Target="https://docs.google.com/spreadsheets/d/1zcqo_VQWVbxKTsqU-eHFX8xx0PWrMX06YmB5TOPzy1Q/edit" TargetMode="External"/><Relationship Id="rId12" Type="http://schemas.openxmlformats.org/officeDocument/2006/relationships/hyperlink" Target="https://docs.google.com/spreadsheets/d/1zcqo_VQWVbxKTsqU-eHFX8xx0PWrMX06YmB5TOPzy1Q/edit" TargetMode="External"/><Relationship Id="rId17" Type="http://schemas.openxmlformats.org/officeDocument/2006/relationships/hyperlink" Target="https://docs.google.com/spreadsheets/d/1zcqo_VQWVbxKTsqU-eHFX8xx0PWrMX06YmB5TOPzy1Q/edit" TargetMode="External"/><Relationship Id="rId25" Type="http://schemas.openxmlformats.org/officeDocument/2006/relationships/hyperlink" Target="https://docs.google.com/spreadsheets/d/1zcqo_VQWVbxKTsqU-eHFX8xx0PWrMX06YmB5TOPzy1Q/edit" TargetMode="External"/><Relationship Id="rId2" Type="http://schemas.openxmlformats.org/officeDocument/2006/relationships/hyperlink" Target="https://docs.google.com/spreadsheets/d/1zcqo_VQWVbxKTsqU-eHFX8xx0PWrMX06YmB5TOPzy1Q/edit" TargetMode="External"/><Relationship Id="rId16" Type="http://schemas.openxmlformats.org/officeDocument/2006/relationships/hyperlink" Target="https://docs.google.com/spreadsheets/d/1zcqo_VQWVbxKTsqU-eHFX8xx0PWrMX06YmB5TOPzy1Q/edit" TargetMode="External"/><Relationship Id="rId20" Type="http://schemas.openxmlformats.org/officeDocument/2006/relationships/hyperlink" Target="https://docs.google.com/spreadsheets/d/1zcqo_VQWVbxKTsqU-eHFX8xx0PWrMX06YmB5TOPzy1Q/edit" TargetMode="External"/><Relationship Id="rId1" Type="http://schemas.openxmlformats.org/officeDocument/2006/relationships/hyperlink" Target="https://docs.google.com/spreadsheets/d/1zcqo_VQWVbxKTsqU-eHFX8xx0PWrMX06YmB5TOPzy1Q/edit" TargetMode="External"/><Relationship Id="rId6" Type="http://schemas.openxmlformats.org/officeDocument/2006/relationships/hyperlink" Target="https://docs.google.com/spreadsheets/d/1zcqo_VQWVbxKTsqU-eHFX8xx0PWrMX06YmB5TOPzy1Q/edit" TargetMode="External"/><Relationship Id="rId11" Type="http://schemas.openxmlformats.org/officeDocument/2006/relationships/hyperlink" Target="https://docs.google.com/spreadsheets/d/1zcqo_VQWVbxKTsqU-eHFX8xx0PWrMX06YmB5TOPzy1Q/edit" TargetMode="External"/><Relationship Id="rId24" Type="http://schemas.openxmlformats.org/officeDocument/2006/relationships/hyperlink" Target="https://docs.google.com/spreadsheets/d/1zcqo_VQWVbxKTsqU-eHFX8xx0PWrMX06YmB5TOPzy1Q/edit" TargetMode="External"/><Relationship Id="rId5" Type="http://schemas.openxmlformats.org/officeDocument/2006/relationships/hyperlink" Target="https://docs.google.com/spreadsheets/d/1zcqo_VQWVbxKTsqU-eHFX8xx0PWrMX06YmB5TOPzy1Q/edit" TargetMode="External"/><Relationship Id="rId15" Type="http://schemas.openxmlformats.org/officeDocument/2006/relationships/hyperlink" Target="https://docs.google.com/spreadsheets/d/1zcqo_VQWVbxKTsqU-eHFX8xx0PWrMX06YmB5TOPzy1Q/edit" TargetMode="External"/><Relationship Id="rId23" Type="http://schemas.openxmlformats.org/officeDocument/2006/relationships/hyperlink" Target="https://docs.google.com/spreadsheets/d/1zcqo_VQWVbxKTsqU-eHFX8xx0PWrMX06YmB5TOPzy1Q/edit" TargetMode="External"/><Relationship Id="rId10" Type="http://schemas.openxmlformats.org/officeDocument/2006/relationships/hyperlink" Target="https://docs.google.com/spreadsheets/d/1zcqo_VQWVbxKTsqU-eHFX8xx0PWrMX06YmB5TOPzy1Q/edit" TargetMode="External"/><Relationship Id="rId19" Type="http://schemas.openxmlformats.org/officeDocument/2006/relationships/hyperlink" Target="https://docs.google.com/spreadsheets/d/1zcqo_VQWVbxKTsqU-eHFX8xx0PWrMX06YmB5TOPzy1Q/edit" TargetMode="External"/><Relationship Id="rId4" Type="http://schemas.openxmlformats.org/officeDocument/2006/relationships/hyperlink" Target="https://docs.google.com/spreadsheets/d/1zcqo_VQWVbxKTsqU-eHFX8xx0PWrMX06YmB5TOPzy1Q/edit" TargetMode="External"/><Relationship Id="rId9" Type="http://schemas.openxmlformats.org/officeDocument/2006/relationships/hyperlink" Target="https://docs.google.com/spreadsheets/d/1zcqo_VQWVbxKTsqU-eHFX8xx0PWrMX06YmB5TOPzy1Q/edit" TargetMode="External"/><Relationship Id="rId14" Type="http://schemas.openxmlformats.org/officeDocument/2006/relationships/hyperlink" Target="https://docs.google.com/spreadsheets/d/1zcqo_VQWVbxKTsqU-eHFX8xx0PWrMX06YmB5TOPzy1Q/edit" TargetMode="External"/><Relationship Id="rId22" Type="http://schemas.openxmlformats.org/officeDocument/2006/relationships/hyperlink" Target="https://docs.google.com/spreadsheets/d/1zcqo_VQWVbxKTsqU-eHFX8xx0PWrMX06YmB5TOPzy1Q/edit"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discord.gg/MVFUtChD8G" TargetMode="External"/><Relationship Id="rId18" Type="http://schemas.openxmlformats.org/officeDocument/2006/relationships/hyperlink" Target="https://yadi.sk/d/3W9qDTbFJ6TvBQ" TargetMode="External"/><Relationship Id="rId26" Type="http://schemas.openxmlformats.org/officeDocument/2006/relationships/hyperlink" Target="https://yadi.sk/d/eJACociEFJL3-A" TargetMode="External"/><Relationship Id="rId3" Type="http://schemas.openxmlformats.org/officeDocument/2006/relationships/hyperlink" Target="https://yadi.sk/d/FDYgaSMDk4fGLQ" TargetMode="External"/><Relationship Id="rId21" Type="http://schemas.openxmlformats.org/officeDocument/2006/relationships/hyperlink" Target="https://yadi.sk/d/FDYgaSMDk4fGLQ" TargetMode="External"/><Relationship Id="rId34" Type="http://schemas.openxmlformats.org/officeDocument/2006/relationships/hyperlink" Target="https://www.youtube.com/watch?v=Yaj10VjGtAA&amp;feature=youtu.be" TargetMode="External"/><Relationship Id="rId7" Type="http://schemas.openxmlformats.org/officeDocument/2006/relationships/hyperlink" Target="https://clck.ru/Rva9K" TargetMode="External"/><Relationship Id="rId12" Type="http://schemas.openxmlformats.org/officeDocument/2006/relationships/hyperlink" Target="https://yadi.sk/d/IhRONxNgpcT4Cw" TargetMode="External"/><Relationship Id="rId17" Type="http://schemas.openxmlformats.org/officeDocument/2006/relationships/hyperlink" Target="https://yadi.sk/d/dVbWJGN0dAoG-A" TargetMode="External"/><Relationship Id="rId25" Type="http://schemas.openxmlformats.org/officeDocument/2006/relationships/hyperlink" Target="https://clck.ru/Rva9K" TargetMode="External"/><Relationship Id="rId33" Type="http://schemas.openxmlformats.org/officeDocument/2006/relationships/hyperlink" Target="https://gyazo.com/acf52ed1cc90f2c9ce264e4fb015191f" TargetMode="External"/><Relationship Id="rId2" Type="http://schemas.openxmlformats.org/officeDocument/2006/relationships/hyperlink" Target="https://docs.gitlab.com/ee/user/project/integrations/discord_notifications.html" TargetMode="External"/><Relationship Id="rId16" Type="http://schemas.openxmlformats.org/officeDocument/2006/relationships/hyperlink" Target="https://gyazo.com/f85890a53c1f48682029929959ca4fa3" TargetMode="External"/><Relationship Id="rId20" Type="http://schemas.openxmlformats.org/officeDocument/2006/relationships/hyperlink" Target="https://docs.gitlab.com/ee/user/project/integrations/discord_notifications.html" TargetMode="External"/><Relationship Id="rId29" Type="http://schemas.openxmlformats.org/officeDocument/2006/relationships/hyperlink" Target="https://docs.google.com/document/d/1AmXuGSm7cw3ExLqTA77HYEDtBlcolqgnt_z59uYS2q0/edit" TargetMode="External"/><Relationship Id="rId1" Type="http://schemas.openxmlformats.org/officeDocument/2006/relationships/hyperlink" Target="https://dostavista.ru/" TargetMode="External"/><Relationship Id="rId6" Type="http://schemas.openxmlformats.org/officeDocument/2006/relationships/hyperlink" Target="https://github.com/raywenderlich/c-sharp-style-guide" TargetMode="External"/><Relationship Id="rId11" Type="http://schemas.openxmlformats.org/officeDocument/2006/relationships/hyperlink" Target="https://docs.google.com/document/d/1AmXuGSm7cw3ExLqTA77HYEDtBlcolqgnt_z59uYS2q0/edit" TargetMode="External"/><Relationship Id="rId24" Type="http://schemas.openxmlformats.org/officeDocument/2006/relationships/hyperlink" Target="https://github.com/raywenderlich/c-sharp-style-guide" TargetMode="External"/><Relationship Id="rId32" Type="http://schemas.openxmlformats.org/officeDocument/2006/relationships/hyperlink" Target="https://docs.google.com/document/d/1NZF4y_oY2BUp80-iXHeo8KLRlGJl2LhR0uzz5lcXi_8/edit" TargetMode="External"/><Relationship Id="rId5" Type="http://schemas.openxmlformats.org/officeDocument/2006/relationships/hyperlink" Target="https://docs.google.com/document/d/1AmXuGSm7cw3ExLqTA77HYEDtBlcolqgnt_z59uYS2q0/edit" TargetMode="External"/><Relationship Id="rId15" Type="http://schemas.openxmlformats.org/officeDocument/2006/relationships/hyperlink" Target="https://yadi.sk/d/tSerLV2tX9usoQ" TargetMode="External"/><Relationship Id="rId23" Type="http://schemas.openxmlformats.org/officeDocument/2006/relationships/hyperlink" Target="https://gyazo.com/a1230747e22509a3d42a141443b5b4ab" TargetMode="External"/><Relationship Id="rId28" Type="http://schemas.openxmlformats.org/officeDocument/2006/relationships/hyperlink" Target="https://yadi.sk/i/wZ6JUN7szRGx_w" TargetMode="External"/><Relationship Id="rId10" Type="http://schemas.openxmlformats.org/officeDocument/2006/relationships/hyperlink" Target="https://beget.com/p615633" TargetMode="External"/><Relationship Id="rId19" Type="http://schemas.openxmlformats.org/officeDocument/2006/relationships/hyperlink" Target="https://yadi.sk/d/NAaK5eLwrfmTyA" TargetMode="External"/><Relationship Id="rId31" Type="http://schemas.openxmlformats.org/officeDocument/2006/relationships/hyperlink" Target="https://yadi.sk/i/wZ6JUN7szRGx_w" TargetMode="External"/><Relationship Id="rId4" Type="http://schemas.openxmlformats.org/officeDocument/2006/relationships/hyperlink" Target="https://gyazo.com/35e5a46550e46ddf942acdb3d7ac5f24" TargetMode="External"/><Relationship Id="rId9" Type="http://schemas.openxmlformats.org/officeDocument/2006/relationships/hyperlink" Target="https://docs.google.com/document/d/1hCqPojImS7OC9jkm40gt8phLYHANWwKW9YC9_UdBZcw/edit" TargetMode="External"/><Relationship Id="rId14" Type="http://schemas.openxmlformats.org/officeDocument/2006/relationships/hyperlink" Target="https://beget.com/p615633" TargetMode="External"/><Relationship Id="rId22" Type="http://schemas.openxmlformats.org/officeDocument/2006/relationships/hyperlink" Target="https://gyazo.com/35e5a46550e46ddf942acdb3d7ac5f24" TargetMode="External"/><Relationship Id="rId27" Type="http://schemas.openxmlformats.org/officeDocument/2006/relationships/hyperlink" Target="https://gyazo.com/f85890a53c1f48682029929959ca4fa3" TargetMode="External"/><Relationship Id="rId30" Type="http://schemas.openxmlformats.org/officeDocument/2006/relationships/hyperlink" Target="https://docviewer.yandex.ru/view/1130000051600015/?*=%2BDE6qxM1yKEJdB68sraRciuSl%2Fd7InVybCI6InlhLWRpc2s6Ly8vZGlzay%2FQl9Cw0LPRgNGD0LfQutC4L9Ch0LvRg9C20LXQsdC90L7QtSDQt9Cw0LTQsNC90LjQtSAoMSkuZG9jeCIsInRpdGxlIjoi0KHQu9GD0LbQtdCx0L3QvtC1INC30LDQtNCw0L3QuNC1ICgxKS5kb2N4Iiwibm9pZnJhbWUiOmZhbHNlLCJ1aWQiOiIxMTMwMDAwMDUxNjAwMDE1IiwidHMiOjE2MzIzMTc2NjEwODEsInl1IjoiNDA1ODQ1MzAwMTYyNjUyMTUyNCJ9" TargetMode="External"/><Relationship Id="rId35" Type="http://schemas.openxmlformats.org/officeDocument/2006/relationships/hyperlink" Target="https://www.youtube.com/watch?v=mIROSc9FTFA&amp;feature=youtu.be" TargetMode="External"/><Relationship Id="rId8" Type="http://schemas.openxmlformats.org/officeDocument/2006/relationships/hyperlink" Target="https://discord.gg/MVFUtChD8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0"/>
  <sheetViews>
    <sheetView showGridLines="0" tabSelected="1" workbookViewId="0">
      <pane xSplit="2" topLeftCell="C1" activePane="topRight" state="frozen"/>
      <selection pane="topRight" activeCell="A2" sqref="A2:B2"/>
    </sheetView>
  </sheetViews>
  <sheetFormatPr defaultColWidth="12.5703125" defaultRowHeight="15" customHeight="1"/>
  <cols>
    <col min="1" max="1" width="5.140625" customWidth="1"/>
    <col min="2" max="2" width="46.140625" customWidth="1"/>
    <col min="3" max="3" width="7.85546875" customWidth="1"/>
    <col min="4" max="5" width="8" customWidth="1"/>
    <col min="6" max="6" width="9.28515625" customWidth="1"/>
    <col min="7" max="9" width="8" customWidth="1"/>
    <col min="10" max="10" width="14.85546875" customWidth="1"/>
    <col min="11" max="11" width="10.7109375" customWidth="1"/>
    <col min="12" max="12" width="9.7109375" customWidth="1"/>
    <col min="13" max="13" width="8.85546875" customWidth="1"/>
    <col min="14" max="14" width="10.7109375" customWidth="1"/>
    <col min="15" max="15" width="10.85546875" customWidth="1"/>
    <col min="16" max="17" width="9.7109375" customWidth="1"/>
    <col min="18" max="18" width="11.7109375" customWidth="1"/>
    <col min="19" max="19" width="12.140625" customWidth="1"/>
    <col min="20" max="21" width="16.42578125" customWidth="1"/>
    <col min="22" max="22" width="3.7109375" customWidth="1"/>
    <col min="23" max="23" width="1.85546875" customWidth="1"/>
    <col min="24" max="24" width="4.140625" customWidth="1"/>
    <col min="26" max="26" width="15" customWidth="1"/>
    <col min="29" max="29" width="1.5703125" customWidth="1"/>
  </cols>
  <sheetData>
    <row r="1" spans="1:29" ht="54"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3" t="s">
        <v>18</v>
      </c>
      <c r="T1" s="4" t="s">
        <v>19</v>
      </c>
      <c r="U1" s="4" t="s">
        <v>20</v>
      </c>
      <c r="V1" s="231"/>
      <c r="W1" s="232"/>
      <c r="X1" s="232"/>
      <c r="Y1" s="232"/>
      <c r="Z1" s="232"/>
      <c r="AA1" s="232"/>
      <c r="AB1" s="232"/>
      <c r="AC1" s="233"/>
    </row>
    <row r="2" spans="1:29" ht="28.5" customHeight="1">
      <c r="A2" s="308" t="s">
        <v>21</v>
      </c>
      <c r="B2" s="309"/>
      <c r="C2" s="222"/>
      <c r="D2" s="221"/>
      <c r="E2" s="221"/>
      <c r="F2" s="223"/>
      <c r="G2" s="221"/>
      <c r="H2" s="221"/>
      <c r="I2" s="221"/>
      <c r="J2" s="224"/>
      <c r="K2" s="5">
        <v>24</v>
      </c>
      <c r="L2" s="5">
        <v>24</v>
      </c>
      <c r="M2" s="5">
        <v>24</v>
      </c>
      <c r="N2" s="5">
        <v>30</v>
      </c>
      <c r="O2" s="5">
        <v>32</v>
      </c>
      <c r="P2" s="5">
        <v>29</v>
      </c>
      <c r="Q2" s="5">
        <v>17</v>
      </c>
      <c r="R2" s="6">
        <v>21</v>
      </c>
      <c r="S2" s="7"/>
      <c r="T2" s="8"/>
      <c r="U2" s="8"/>
      <c r="V2" s="8"/>
      <c r="W2" s="9"/>
      <c r="X2" s="9"/>
      <c r="Y2" s="9"/>
      <c r="Z2" s="9"/>
      <c r="AA2" s="9"/>
      <c r="AB2" s="9"/>
      <c r="AC2" s="10"/>
    </row>
    <row r="3" spans="1:29" ht="16.5" customHeight="1">
      <c r="A3" s="220" t="s">
        <v>22</v>
      </c>
      <c r="B3" s="221"/>
      <c r="C3" s="225"/>
      <c r="D3" s="226"/>
      <c r="E3" s="226"/>
      <c r="F3" s="227"/>
      <c r="G3" s="226"/>
      <c r="H3" s="226"/>
      <c r="I3" s="226"/>
      <c r="J3" s="228"/>
      <c r="K3" s="11">
        <v>1</v>
      </c>
      <c r="L3" s="11">
        <v>1</v>
      </c>
      <c r="M3" s="11">
        <v>1</v>
      </c>
      <c r="N3" s="11">
        <v>1</v>
      </c>
      <c r="O3" s="11">
        <v>1</v>
      </c>
      <c r="P3" s="11">
        <v>1</v>
      </c>
      <c r="Q3" s="11">
        <v>1</v>
      </c>
      <c r="R3" s="12">
        <v>1</v>
      </c>
      <c r="S3" s="13"/>
      <c r="T3" s="14"/>
      <c r="U3" s="14"/>
      <c r="V3" s="14"/>
      <c r="W3" s="9"/>
      <c r="Z3" s="9"/>
      <c r="AA3" s="9"/>
      <c r="AB3" s="9"/>
      <c r="AC3" s="15"/>
    </row>
    <row r="4" spans="1:29" ht="15.75" customHeight="1">
      <c r="A4" s="214"/>
      <c r="B4" s="16" t="s">
        <v>23</v>
      </c>
      <c r="C4" s="17"/>
      <c r="D4" s="18"/>
      <c r="E4" s="18"/>
      <c r="F4" s="19">
        <v>5</v>
      </c>
      <c r="G4" s="19">
        <v>2</v>
      </c>
      <c r="H4" s="20">
        <f t="shared" ref="H4:H9" si="0">SUM(C4:G4) * 0.05</f>
        <v>0.35000000000000003</v>
      </c>
      <c r="I4" s="20">
        <f t="shared" ref="I4:I9" si="1">SUM(F4:G4) * 0.15</f>
        <v>1.05</v>
      </c>
      <c r="J4" s="20">
        <f>SUM(C4:I4) * 0.3</f>
        <v>2.52</v>
      </c>
      <c r="K4" s="21">
        <f t="shared" ref="K4:L4" si="2">$K$2*C4</f>
        <v>0</v>
      </c>
      <c r="L4" s="21">
        <f t="shared" si="2"/>
        <v>0</v>
      </c>
      <c r="M4" s="21">
        <f t="shared" ref="M4:M9" si="3">E4*$M$2</f>
        <v>0</v>
      </c>
      <c r="N4" s="21">
        <f t="shared" ref="N4:N9" si="4">$N$2*F4</f>
        <v>150</v>
      </c>
      <c r="O4" s="21">
        <f t="shared" ref="O4:O9" si="5">$O$2*G4</f>
        <v>64</v>
      </c>
      <c r="P4" s="21">
        <f t="shared" ref="P4:P9" si="6">$P$2*H4</f>
        <v>10.15</v>
      </c>
      <c r="Q4" s="21">
        <f t="shared" ref="Q4:Q9" si="7">$Q$2*I4</f>
        <v>17.850000000000001</v>
      </c>
      <c r="R4" s="21">
        <f t="shared" ref="R4:R9" si="8">$R$2*J4</f>
        <v>52.92</v>
      </c>
      <c r="S4" s="22">
        <f t="shared" ref="S4:S9" si="9">SUM(K4:R4)</f>
        <v>294.92</v>
      </c>
      <c r="T4" s="23" t="e">
        <f t="shared" ref="T4:T9" ca="1" si="10">IFS(MAX(C4:G4)=C4,C4/$K$3,MAX(C4:G4)=D4,D4/$L$3,MAX(C4:G4)=E4,E4/$M$3,MAX(C4:G4)=F4,F4/$N$3,MAX(C4:G4)=G4,G4/$O$3)/8</f>
        <v>#NAME?</v>
      </c>
      <c r="U4" s="23" t="e">
        <f t="shared" ref="U4:U9" ca="1" si="11">ROUNDUP(T4,0)</f>
        <v>#NAME?</v>
      </c>
      <c r="V4" s="234" t="s">
        <v>24</v>
      </c>
      <c r="W4" s="9"/>
      <c r="X4" s="235" t="s">
        <v>25</v>
      </c>
      <c r="Y4" s="202"/>
      <c r="Z4" s="202"/>
      <c r="AA4" s="202"/>
      <c r="AB4" s="236"/>
      <c r="AC4" s="24"/>
    </row>
    <row r="5" spans="1:29" ht="15.75" customHeight="1">
      <c r="A5" s="215"/>
      <c r="B5" s="16" t="s">
        <v>26</v>
      </c>
      <c r="C5" s="18"/>
      <c r="D5" s="18"/>
      <c r="E5" s="18"/>
      <c r="F5" s="25"/>
      <c r="G5" s="25"/>
      <c r="H5" s="20">
        <f t="shared" si="0"/>
        <v>0</v>
      </c>
      <c r="I5" s="20">
        <f t="shared" si="1"/>
        <v>0</v>
      </c>
      <c r="J5" s="20">
        <f>SUM(C5:H5) * 0.3</f>
        <v>0</v>
      </c>
      <c r="K5" s="21">
        <f t="shared" ref="K5:L5" si="12">$K$2*C5</f>
        <v>0</v>
      </c>
      <c r="L5" s="21">
        <f t="shared" si="12"/>
        <v>0</v>
      </c>
      <c r="M5" s="21">
        <f t="shared" si="3"/>
        <v>0</v>
      </c>
      <c r="N5" s="21">
        <f t="shared" si="4"/>
        <v>0</v>
      </c>
      <c r="O5" s="21">
        <f t="shared" si="5"/>
        <v>0</v>
      </c>
      <c r="P5" s="21">
        <f t="shared" si="6"/>
        <v>0</v>
      </c>
      <c r="Q5" s="21">
        <f t="shared" si="7"/>
        <v>0</v>
      </c>
      <c r="R5" s="21">
        <f t="shared" si="8"/>
        <v>0</v>
      </c>
      <c r="S5" s="22">
        <f t="shared" si="9"/>
        <v>0</v>
      </c>
      <c r="T5" s="23" t="e">
        <f t="shared" ca="1" si="10"/>
        <v>#NAME?</v>
      </c>
      <c r="U5" s="23" t="e">
        <f t="shared" ca="1" si="11"/>
        <v>#NAME?</v>
      </c>
      <c r="V5" s="202"/>
      <c r="W5" s="9"/>
      <c r="X5" s="201" t="s">
        <v>27</v>
      </c>
      <c r="Y5" s="202"/>
      <c r="Z5" s="202"/>
      <c r="AA5" s="202"/>
      <c r="AB5" s="26">
        <v>1</v>
      </c>
      <c r="AC5" s="24"/>
    </row>
    <row r="6" spans="1:29" ht="15.75" customHeight="1">
      <c r="A6" s="215"/>
      <c r="B6" s="16" t="s">
        <v>28</v>
      </c>
      <c r="C6" s="18"/>
      <c r="D6" s="18"/>
      <c r="E6" s="18"/>
      <c r="F6" s="19">
        <v>10</v>
      </c>
      <c r="G6" s="19">
        <v>3</v>
      </c>
      <c r="H6" s="20">
        <f t="shared" si="0"/>
        <v>0.65</v>
      </c>
      <c r="I6" s="20">
        <f t="shared" si="1"/>
        <v>1.95</v>
      </c>
      <c r="J6" s="20">
        <f t="shared" ref="J6:J9" si="13">SUM(C6:I6) * 0.3</f>
        <v>4.68</v>
      </c>
      <c r="K6" s="21">
        <f t="shared" ref="K6:L6" si="14">$K$2*C6</f>
        <v>0</v>
      </c>
      <c r="L6" s="21">
        <f t="shared" si="14"/>
        <v>0</v>
      </c>
      <c r="M6" s="21">
        <f t="shared" si="3"/>
        <v>0</v>
      </c>
      <c r="N6" s="21">
        <f t="shared" si="4"/>
        <v>300</v>
      </c>
      <c r="O6" s="21">
        <f t="shared" si="5"/>
        <v>96</v>
      </c>
      <c r="P6" s="21">
        <f t="shared" si="6"/>
        <v>18.850000000000001</v>
      </c>
      <c r="Q6" s="21">
        <f t="shared" si="7"/>
        <v>33.15</v>
      </c>
      <c r="R6" s="21">
        <f t="shared" si="8"/>
        <v>98.28</v>
      </c>
      <c r="S6" s="22">
        <f t="shared" si="9"/>
        <v>546.28</v>
      </c>
      <c r="T6" s="23" t="e">
        <f t="shared" ca="1" si="10"/>
        <v>#NAME?</v>
      </c>
      <c r="U6" s="23" t="e">
        <f t="shared" ca="1" si="11"/>
        <v>#NAME?</v>
      </c>
      <c r="V6" s="202"/>
      <c r="W6" s="9"/>
      <c r="X6" s="237" t="s">
        <v>29</v>
      </c>
      <c r="Y6" s="202"/>
      <c r="Z6" s="202"/>
      <c r="AA6" s="202"/>
      <c r="AB6" s="27">
        <v>1</v>
      </c>
      <c r="AC6" s="24"/>
    </row>
    <row r="7" spans="1:29" ht="15.75" customHeight="1">
      <c r="A7" s="215"/>
      <c r="B7" s="16" t="s">
        <v>30</v>
      </c>
      <c r="C7" s="18"/>
      <c r="D7" s="18"/>
      <c r="E7" s="18"/>
      <c r="F7" s="19">
        <v>10</v>
      </c>
      <c r="G7" s="19">
        <v>2</v>
      </c>
      <c r="H7" s="20">
        <f t="shared" si="0"/>
        <v>0.60000000000000009</v>
      </c>
      <c r="I7" s="20">
        <f t="shared" si="1"/>
        <v>1.7999999999999998</v>
      </c>
      <c r="J7" s="20">
        <f t="shared" si="13"/>
        <v>4.3199999999999994</v>
      </c>
      <c r="K7" s="21">
        <f t="shared" ref="K7:L7" si="15">$K$2*C7</f>
        <v>0</v>
      </c>
      <c r="L7" s="21">
        <f t="shared" si="15"/>
        <v>0</v>
      </c>
      <c r="M7" s="21">
        <f t="shared" si="3"/>
        <v>0</v>
      </c>
      <c r="N7" s="21">
        <f t="shared" si="4"/>
        <v>300</v>
      </c>
      <c r="O7" s="21">
        <f t="shared" si="5"/>
        <v>64</v>
      </c>
      <c r="P7" s="21">
        <f t="shared" si="6"/>
        <v>17.400000000000002</v>
      </c>
      <c r="Q7" s="21">
        <f t="shared" si="7"/>
        <v>30.599999999999998</v>
      </c>
      <c r="R7" s="21">
        <f t="shared" si="8"/>
        <v>90.719999999999985</v>
      </c>
      <c r="S7" s="22">
        <f t="shared" si="9"/>
        <v>502.71999999999997</v>
      </c>
      <c r="T7" s="23" t="e">
        <f t="shared" ca="1" si="10"/>
        <v>#NAME?</v>
      </c>
      <c r="U7" s="23" t="e">
        <f t="shared" ca="1" si="11"/>
        <v>#NAME?</v>
      </c>
      <c r="V7" s="202"/>
      <c r="W7" s="9"/>
      <c r="X7" s="201" t="s">
        <v>31</v>
      </c>
      <c r="Y7" s="202"/>
      <c r="Z7" s="202"/>
      <c r="AA7" s="202"/>
      <c r="AB7" s="26">
        <v>1</v>
      </c>
      <c r="AC7" s="24"/>
    </row>
    <row r="8" spans="1:29" ht="15.75" customHeight="1">
      <c r="A8" s="215"/>
      <c r="B8" s="16" t="s">
        <v>32</v>
      </c>
      <c r="C8" s="18"/>
      <c r="D8" s="18"/>
      <c r="E8" s="18"/>
      <c r="F8" s="19">
        <v>10</v>
      </c>
      <c r="G8" s="19">
        <v>2</v>
      </c>
      <c r="H8" s="20">
        <f t="shared" si="0"/>
        <v>0.60000000000000009</v>
      </c>
      <c r="I8" s="20">
        <f t="shared" si="1"/>
        <v>1.7999999999999998</v>
      </c>
      <c r="J8" s="20">
        <f t="shared" si="13"/>
        <v>4.3199999999999994</v>
      </c>
      <c r="K8" s="21">
        <f t="shared" ref="K8:L8" si="16">$K$2*C8</f>
        <v>0</v>
      </c>
      <c r="L8" s="21">
        <f t="shared" si="16"/>
        <v>0</v>
      </c>
      <c r="M8" s="21">
        <f t="shared" si="3"/>
        <v>0</v>
      </c>
      <c r="N8" s="21">
        <f t="shared" si="4"/>
        <v>300</v>
      </c>
      <c r="O8" s="21">
        <f t="shared" si="5"/>
        <v>64</v>
      </c>
      <c r="P8" s="21">
        <f t="shared" si="6"/>
        <v>17.400000000000002</v>
      </c>
      <c r="Q8" s="21">
        <f t="shared" si="7"/>
        <v>30.599999999999998</v>
      </c>
      <c r="R8" s="21">
        <f t="shared" si="8"/>
        <v>90.719999999999985</v>
      </c>
      <c r="S8" s="22">
        <f t="shared" si="9"/>
        <v>502.71999999999997</v>
      </c>
      <c r="T8" s="23" t="e">
        <f t="shared" ca="1" si="10"/>
        <v>#NAME?</v>
      </c>
      <c r="U8" s="23" t="e">
        <f t="shared" ca="1" si="11"/>
        <v>#NAME?</v>
      </c>
      <c r="V8" s="202"/>
      <c r="W8" s="9"/>
      <c r="X8" s="237" t="s">
        <v>33</v>
      </c>
      <c r="Y8" s="202"/>
      <c r="Z8" s="202"/>
      <c r="AA8" s="202"/>
      <c r="AB8" s="27">
        <v>1</v>
      </c>
      <c r="AC8" s="24"/>
    </row>
    <row r="9" spans="1:29" ht="15.75" customHeight="1">
      <c r="A9" s="215"/>
      <c r="B9" s="28" t="s">
        <v>34</v>
      </c>
      <c r="C9" s="29"/>
      <c r="D9" s="29"/>
      <c r="E9" s="30"/>
      <c r="F9" s="31">
        <v>20</v>
      </c>
      <c r="G9" s="31">
        <v>10</v>
      </c>
      <c r="H9" s="31">
        <f t="shared" si="0"/>
        <v>1.5</v>
      </c>
      <c r="I9" s="31">
        <f t="shared" si="1"/>
        <v>4.5</v>
      </c>
      <c r="J9" s="20">
        <f t="shared" si="13"/>
        <v>10.799999999999999</v>
      </c>
      <c r="K9" s="32">
        <f t="shared" ref="K9:L9" si="17">$K$2*C9</f>
        <v>0</v>
      </c>
      <c r="L9" s="32">
        <f t="shared" si="17"/>
        <v>0</v>
      </c>
      <c r="M9" s="32">
        <f t="shared" si="3"/>
        <v>0</v>
      </c>
      <c r="N9" s="32">
        <f t="shared" si="4"/>
        <v>600</v>
      </c>
      <c r="O9" s="32">
        <f t="shared" si="5"/>
        <v>320</v>
      </c>
      <c r="P9" s="32">
        <f t="shared" si="6"/>
        <v>43.5</v>
      </c>
      <c r="Q9" s="32">
        <f t="shared" si="7"/>
        <v>76.5</v>
      </c>
      <c r="R9" s="32">
        <f t="shared" si="8"/>
        <v>226.79999999999998</v>
      </c>
      <c r="S9" s="33">
        <f t="shared" si="9"/>
        <v>1266.8</v>
      </c>
      <c r="T9" s="23" t="e">
        <f t="shared" ca="1" si="10"/>
        <v>#NAME?</v>
      </c>
      <c r="U9" s="23" t="e">
        <f t="shared" ca="1" si="11"/>
        <v>#NAME?</v>
      </c>
      <c r="V9" s="202"/>
      <c r="W9" s="9"/>
      <c r="X9" s="201" t="s">
        <v>35</v>
      </c>
      <c r="Y9" s="202"/>
      <c r="Z9" s="202"/>
      <c r="AA9" s="202"/>
      <c r="AB9" s="26">
        <v>1</v>
      </c>
      <c r="AC9" s="24"/>
    </row>
    <row r="10" spans="1:29" ht="15.75" customHeight="1">
      <c r="A10" s="215"/>
      <c r="B10" s="34" t="s">
        <v>36</v>
      </c>
      <c r="C10" s="205" t="s">
        <v>37</v>
      </c>
      <c r="D10" s="206"/>
      <c r="E10" s="206"/>
      <c r="F10" s="206"/>
      <c r="G10" s="206"/>
      <c r="H10" s="206"/>
      <c r="I10" s="206"/>
      <c r="J10" s="206"/>
      <c r="K10" s="206"/>
      <c r="L10" s="206"/>
      <c r="M10" s="206"/>
      <c r="N10" s="206"/>
      <c r="O10" s="206"/>
      <c r="P10" s="206"/>
      <c r="Q10" s="206"/>
      <c r="R10" s="206"/>
      <c r="S10" s="35">
        <v>659</v>
      </c>
      <c r="T10" s="36" t="s">
        <v>38</v>
      </c>
      <c r="U10" s="23"/>
      <c r="V10" s="202"/>
      <c r="W10" s="9"/>
      <c r="X10" s="203" t="s">
        <v>39</v>
      </c>
      <c r="Y10" s="204"/>
      <c r="Z10" s="204"/>
      <c r="AA10" s="204"/>
      <c r="AB10" s="37">
        <v>1</v>
      </c>
      <c r="AC10" s="24"/>
    </row>
    <row r="11" spans="1:29" ht="15.75" customHeight="1">
      <c r="A11" s="215"/>
      <c r="B11" s="28" t="s">
        <v>40</v>
      </c>
      <c r="C11" s="207" t="s">
        <v>37</v>
      </c>
      <c r="D11" s="208"/>
      <c r="E11" s="208"/>
      <c r="F11" s="208"/>
      <c r="G11" s="208"/>
      <c r="H11" s="208"/>
      <c r="I11" s="208"/>
      <c r="J11" s="208"/>
      <c r="K11" s="208"/>
      <c r="L11" s="208"/>
      <c r="M11" s="208"/>
      <c r="N11" s="208"/>
      <c r="O11" s="208"/>
      <c r="P11" s="208"/>
      <c r="Q11" s="208"/>
      <c r="R11" s="208"/>
      <c r="S11" s="35">
        <v>273</v>
      </c>
      <c r="T11" s="36" t="s">
        <v>41</v>
      </c>
      <c r="U11" s="23"/>
      <c r="V11" s="202"/>
      <c r="W11" s="9"/>
      <c r="X11" s="38"/>
      <c r="Y11" s="39"/>
      <c r="Z11" s="39"/>
      <c r="AA11" s="39"/>
      <c r="AB11" s="40"/>
      <c r="AC11" s="24"/>
    </row>
    <row r="12" spans="1:29" ht="15.75" customHeight="1">
      <c r="A12" s="215"/>
      <c r="B12" s="28" t="s">
        <v>42</v>
      </c>
      <c r="C12" s="207" t="s">
        <v>37</v>
      </c>
      <c r="D12" s="208"/>
      <c r="E12" s="208"/>
      <c r="F12" s="208"/>
      <c r="G12" s="208"/>
      <c r="H12" s="208"/>
      <c r="I12" s="208"/>
      <c r="J12" s="208"/>
      <c r="K12" s="208"/>
      <c r="L12" s="208"/>
      <c r="M12" s="208"/>
      <c r="N12" s="208"/>
      <c r="O12" s="208"/>
      <c r="P12" s="208"/>
      <c r="Q12" s="208"/>
      <c r="R12" s="208"/>
      <c r="S12" s="35">
        <v>99</v>
      </c>
      <c r="T12" s="36" t="s">
        <v>41</v>
      </c>
      <c r="U12" s="23"/>
      <c r="V12" s="202"/>
      <c r="W12" s="9"/>
      <c r="AC12" s="24"/>
    </row>
    <row r="13" spans="1:29" ht="15.75" customHeight="1">
      <c r="A13" s="215"/>
      <c r="B13" s="34" t="s">
        <v>43</v>
      </c>
      <c r="C13" s="209" t="s">
        <v>44</v>
      </c>
      <c r="D13" s="210"/>
      <c r="E13" s="210"/>
      <c r="F13" s="210"/>
      <c r="G13" s="210"/>
      <c r="H13" s="210"/>
      <c r="I13" s="210"/>
      <c r="J13" s="210"/>
      <c r="K13" s="210"/>
      <c r="L13" s="210"/>
      <c r="M13" s="210"/>
      <c r="N13" s="210"/>
      <c r="O13" s="210"/>
      <c r="P13" s="210"/>
      <c r="Q13" s="210"/>
      <c r="R13" s="210"/>
      <c r="S13" s="41">
        <f>(N53*0.05)+(O53*0.05)</f>
        <v>1069.5999999999999</v>
      </c>
      <c r="T13" s="42" t="e">
        <f ca="1">IFS(MAX(C13:G13)=C13,C13/$K$3,MAX(C13:G13)=D13,D13/$M$3,MAX(C13:G13)=E13,E13/$M$3,MAX(C13:G13)=F13,F13/$N$3,MAX(C13:G13)=G13,G13/$O$3)/8</f>
        <v>#NAME?</v>
      </c>
      <c r="U13" s="23" t="e">
        <f ca="1">ROUNDUP(T13,0)</f>
        <v>#NAME?</v>
      </c>
      <c r="V13" s="202"/>
      <c r="W13" s="9"/>
      <c r="AC13" s="24"/>
    </row>
    <row r="14" spans="1:29" ht="15.75" customHeight="1">
      <c r="A14" s="215"/>
      <c r="B14" s="43" t="s">
        <v>45</v>
      </c>
      <c r="C14" s="209" t="s">
        <v>37</v>
      </c>
      <c r="D14" s="210"/>
      <c r="E14" s="210"/>
      <c r="F14" s="210"/>
      <c r="G14" s="210"/>
      <c r="H14" s="210"/>
      <c r="I14" s="210"/>
      <c r="J14" s="210"/>
      <c r="K14" s="210"/>
      <c r="L14" s="210"/>
      <c r="M14" s="210"/>
      <c r="N14" s="210"/>
      <c r="O14" s="210"/>
      <c r="P14" s="210"/>
      <c r="Q14" s="210"/>
      <c r="R14" s="210"/>
      <c r="S14" s="44">
        <f>10*$N$2+10*O2</f>
        <v>620</v>
      </c>
      <c r="T14" s="36" t="s">
        <v>46</v>
      </c>
      <c r="U14" s="23"/>
      <c r="V14" s="202"/>
      <c r="W14" s="9"/>
      <c r="AC14" s="24"/>
    </row>
    <row r="15" spans="1:29" ht="15.75" customHeight="1">
      <c r="A15" s="215"/>
      <c r="B15" s="43" t="s">
        <v>47</v>
      </c>
      <c r="C15" s="209" t="s">
        <v>48</v>
      </c>
      <c r="D15" s="210"/>
      <c r="E15" s="210"/>
      <c r="F15" s="210"/>
      <c r="G15" s="210"/>
      <c r="H15" s="210"/>
      <c r="I15" s="210"/>
      <c r="J15" s="210"/>
      <c r="K15" s="210"/>
      <c r="L15" s="210"/>
      <c r="M15" s="210"/>
      <c r="N15" s="210"/>
      <c r="O15" s="210"/>
      <c r="P15" s="210"/>
      <c r="Q15" s="210"/>
      <c r="R15" s="210"/>
      <c r="S15" s="44">
        <f>(10*K2)+(10*L2)+(10*M2)+(10*N2)+(10*O2)+(10*Q2)+(10*R2)</f>
        <v>1720</v>
      </c>
      <c r="T15" s="45"/>
      <c r="U15" s="23">
        <f t="shared" ref="U15:U26" si="18">ROUNDUP(T15,0)</f>
        <v>0</v>
      </c>
      <c r="V15" s="202"/>
      <c r="W15" s="9"/>
      <c r="AC15" s="24"/>
    </row>
    <row r="16" spans="1:29" ht="15.75" customHeight="1">
      <c r="A16" s="215"/>
      <c r="B16" s="43" t="s">
        <v>49</v>
      </c>
      <c r="C16" s="209" t="s">
        <v>50</v>
      </c>
      <c r="D16" s="210"/>
      <c r="E16" s="210"/>
      <c r="F16" s="210"/>
      <c r="G16" s="210"/>
      <c r="H16" s="210"/>
      <c r="I16" s="210"/>
      <c r="J16" s="210"/>
      <c r="K16" s="210"/>
      <c r="L16" s="210"/>
      <c r="M16" s="210"/>
      <c r="N16" s="210"/>
      <c r="O16" s="210"/>
      <c r="P16" s="210"/>
      <c r="Q16" s="210"/>
      <c r="R16" s="210"/>
      <c r="S16" s="44">
        <f t="shared" ref="S16:S17" si="19">$R$53*0.3</f>
        <v>1983.6495000000002</v>
      </c>
      <c r="T16" s="45"/>
      <c r="U16" s="23">
        <f t="shared" si="18"/>
        <v>0</v>
      </c>
      <c r="V16" s="202"/>
      <c r="W16" s="9"/>
      <c r="AC16" s="24"/>
    </row>
    <row r="17" spans="1:29" ht="15.75" customHeight="1">
      <c r="A17" s="215"/>
      <c r="B17" s="43" t="s">
        <v>51</v>
      </c>
      <c r="C17" s="211" t="s">
        <v>50</v>
      </c>
      <c r="D17" s="212"/>
      <c r="E17" s="212"/>
      <c r="F17" s="212"/>
      <c r="G17" s="212"/>
      <c r="H17" s="212"/>
      <c r="I17" s="212"/>
      <c r="J17" s="212"/>
      <c r="K17" s="212"/>
      <c r="L17" s="212"/>
      <c r="M17" s="212"/>
      <c r="N17" s="212"/>
      <c r="O17" s="212"/>
      <c r="P17" s="212"/>
      <c r="Q17" s="212"/>
      <c r="R17" s="213"/>
      <c r="S17" s="44">
        <f t="shared" si="19"/>
        <v>1983.6495000000002</v>
      </c>
      <c r="T17" s="45"/>
      <c r="U17" s="23">
        <f t="shared" si="18"/>
        <v>0</v>
      </c>
      <c r="V17" s="202"/>
      <c r="W17" s="9"/>
      <c r="AC17" s="24"/>
    </row>
    <row r="18" spans="1:29" ht="15.75" customHeight="1">
      <c r="A18" s="215"/>
      <c r="B18" s="46" t="str">
        <f>HYPERLINK("https://apptask.ru/c/7/board/76/79", "79 Direct Registration")</f>
        <v>79 Direct Registration</v>
      </c>
      <c r="C18" s="20"/>
      <c r="D18" s="20"/>
      <c r="E18" s="47"/>
      <c r="F18" s="20">
        <v>100</v>
      </c>
      <c r="G18" s="20"/>
      <c r="H18" s="20">
        <f t="shared" ref="H18:H26" si="20">SUM(C18:G18) * 0.05</f>
        <v>5</v>
      </c>
      <c r="I18" s="20">
        <f t="shared" ref="I18:I26" si="21">SUM(F18:G18) * 0.15</f>
        <v>15</v>
      </c>
      <c r="J18" s="20">
        <f t="shared" ref="J18:J26" si="22">SUM(C18:I18) * 0.3</f>
        <v>36</v>
      </c>
      <c r="K18" s="21">
        <f t="shared" ref="K18:L18" si="23">$K$2*C18</f>
        <v>0</v>
      </c>
      <c r="L18" s="21">
        <f t="shared" si="23"/>
        <v>0</v>
      </c>
      <c r="M18" s="21">
        <f t="shared" ref="M18:M26" si="24">E18*$M$2</f>
        <v>0</v>
      </c>
      <c r="N18" s="21">
        <f t="shared" ref="N18:N26" si="25">$N$2*F18</f>
        <v>3000</v>
      </c>
      <c r="O18" s="21">
        <f t="shared" ref="O18:O26" si="26">$O$2*G18</f>
        <v>0</v>
      </c>
      <c r="P18" s="21">
        <f t="shared" ref="P18:P26" si="27">$P$2*H18</f>
        <v>145</v>
      </c>
      <c r="Q18" s="21">
        <f t="shared" ref="Q18:Q26" si="28">$Q$2*I18</f>
        <v>255</v>
      </c>
      <c r="R18" s="21">
        <f t="shared" ref="R18:R26" si="29">$R$2*J18</f>
        <v>756</v>
      </c>
      <c r="S18" s="33">
        <f t="shared" ref="S18:S26" si="30">SUM(K18:R18)</f>
        <v>4156</v>
      </c>
      <c r="T18" s="23" t="e">
        <f t="shared" ref="T18:T26" ca="1" si="31">IFS(MAX(C18:G18)=C18,C18/$K$3,MAX(C18:G18)=D18,D18/$L$3,MAX(C18:G18)=E18,E18/$M$3,MAX(C18:G18)=F18,F18/$N$3,MAX(C18:G18)=G18,G18/$O$3)/8</f>
        <v>#NAME?</v>
      </c>
      <c r="U18" s="23" t="e">
        <f t="shared" ca="1" si="18"/>
        <v>#NAME?</v>
      </c>
      <c r="V18" s="202"/>
      <c r="W18" s="9"/>
      <c r="AC18" s="24"/>
    </row>
    <row r="19" spans="1:29" ht="15.75" customHeight="1">
      <c r="A19" s="215"/>
      <c r="B19" s="48" t="s">
        <v>52</v>
      </c>
      <c r="C19" s="31">
        <v>9</v>
      </c>
      <c r="D19" s="31"/>
      <c r="E19" s="49"/>
      <c r="F19" s="31">
        <v>13</v>
      </c>
      <c r="G19" s="31">
        <v>4</v>
      </c>
      <c r="H19" s="31">
        <f t="shared" si="20"/>
        <v>1.3</v>
      </c>
      <c r="I19" s="31">
        <f t="shared" si="21"/>
        <v>2.5499999999999998</v>
      </c>
      <c r="J19" s="20">
        <f t="shared" si="22"/>
        <v>8.9550000000000001</v>
      </c>
      <c r="K19" s="32">
        <f t="shared" ref="K19:L19" si="32">$K$2*C19</f>
        <v>216</v>
      </c>
      <c r="L19" s="32">
        <f t="shared" si="32"/>
        <v>0</v>
      </c>
      <c r="M19" s="32">
        <f t="shared" si="24"/>
        <v>0</v>
      </c>
      <c r="N19" s="32">
        <f t="shared" si="25"/>
        <v>390</v>
      </c>
      <c r="O19" s="32">
        <f t="shared" si="26"/>
        <v>128</v>
      </c>
      <c r="P19" s="32">
        <f t="shared" si="27"/>
        <v>37.700000000000003</v>
      </c>
      <c r="Q19" s="32">
        <f t="shared" si="28"/>
        <v>43.349999999999994</v>
      </c>
      <c r="R19" s="32">
        <f t="shared" si="29"/>
        <v>188.05500000000001</v>
      </c>
      <c r="S19" s="33">
        <f t="shared" si="30"/>
        <v>1003.105</v>
      </c>
      <c r="T19" s="23" t="e">
        <f t="shared" ca="1" si="31"/>
        <v>#NAME?</v>
      </c>
      <c r="U19" s="23" t="e">
        <f t="shared" ca="1" si="18"/>
        <v>#NAME?</v>
      </c>
      <c r="V19" s="202"/>
      <c r="W19" s="9"/>
      <c r="AC19" s="24"/>
    </row>
    <row r="20" spans="1:29" ht="15.75" customHeight="1">
      <c r="A20" s="215"/>
      <c r="B20" s="48" t="s">
        <v>53</v>
      </c>
      <c r="C20" s="31"/>
      <c r="D20" s="31"/>
      <c r="E20" s="49"/>
      <c r="F20" s="31">
        <v>14</v>
      </c>
      <c r="G20" s="31"/>
      <c r="H20" s="31">
        <f t="shared" si="20"/>
        <v>0.70000000000000007</v>
      </c>
      <c r="I20" s="31">
        <f t="shared" si="21"/>
        <v>2.1</v>
      </c>
      <c r="J20" s="20">
        <f t="shared" si="22"/>
        <v>5.04</v>
      </c>
      <c r="K20" s="32">
        <f t="shared" ref="K20:L20" si="33">$K$2*C20</f>
        <v>0</v>
      </c>
      <c r="L20" s="32">
        <f t="shared" si="33"/>
        <v>0</v>
      </c>
      <c r="M20" s="32">
        <f t="shared" si="24"/>
        <v>0</v>
      </c>
      <c r="N20" s="32">
        <f t="shared" si="25"/>
        <v>420</v>
      </c>
      <c r="O20" s="32">
        <f t="shared" si="26"/>
        <v>0</v>
      </c>
      <c r="P20" s="32">
        <f t="shared" si="27"/>
        <v>20.3</v>
      </c>
      <c r="Q20" s="32">
        <f t="shared" si="28"/>
        <v>35.700000000000003</v>
      </c>
      <c r="R20" s="32">
        <f t="shared" si="29"/>
        <v>105.84</v>
      </c>
      <c r="S20" s="33">
        <f t="shared" si="30"/>
        <v>581.84</v>
      </c>
      <c r="T20" s="23" t="e">
        <f t="shared" ca="1" si="31"/>
        <v>#NAME?</v>
      </c>
      <c r="U20" s="23" t="e">
        <f t="shared" ca="1" si="18"/>
        <v>#NAME?</v>
      </c>
      <c r="V20" s="202"/>
      <c r="W20" s="9"/>
      <c r="AC20" s="24"/>
    </row>
    <row r="21" spans="1:29" ht="15.75" customHeight="1">
      <c r="A21" s="215"/>
      <c r="B21" s="48" t="s">
        <v>54</v>
      </c>
      <c r="C21" s="31">
        <v>5</v>
      </c>
      <c r="D21" s="31"/>
      <c r="E21" s="49"/>
      <c r="F21" s="31">
        <v>9</v>
      </c>
      <c r="G21" s="31"/>
      <c r="H21" s="31">
        <f t="shared" si="20"/>
        <v>0.70000000000000007</v>
      </c>
      <c r="I21" s="31">
        <f t="shared" si="21"/>
        <v>1.3499999999999999</v>
      </c>
      <c r="J21" s="20">
        <f t="shared" si="22"/>
        <v>4.8150000000000004</v>
      </c>
      <c r="K21" s="32">
        <f t="shared" ref="K21:L21" si="34">$K$2*C21</f>
        <v>120</v>
      </c>
      <c r="L21" s="32">
        <f t="shared" si="34"/>
        <v>0</v>
      </c>
      <c r="M21" s="32">
        <f t="shared" si="24"/>
        <v>0</v>
      </c>
      <c r="N21" s="32">
        <f t="shared" si="25"/>
        <v>270</v>
      </c>
      <c r="O21" s="32">
        <f t="shared" si="26"/>
        <v>0</v>
      </c>
      <c r="P21" s="32">
        <f t="shared" si="27"/>
        <v>20.3</v>
      </c>
      <c r="Q21" s="32">
        <f t="shared" si="28"/>
        <v>22.95</v>
      </c>
      <c r="R21" s="32">
        <f t="shared" si="29"/>
        <v>101.11500000000001</v>
      </c>
      <c r="S21" s="33">
        <f t="shared" si="30"/>
        <v>534.36500000000001</v>
      </c>
      <c r="T21" s="23" t="e">
        <f t="shared" ca="1" si="31"/>
        <v>#NAME?</v>
      </c>
      <c r="U21" s="23" t="e">
        <f t="shared" ca="1" si="18"/>
        <v>#NAME?</v>
      </c>
      <c r="V21" s="202"/>
      <c r="W21" s="9"/>
      <c r="AC21" s="24"/>
    </row>
    <row r="22" spans="1:29" ht="15.75" customHeight="1">
      <c r="A22" s="215"/>
      <c r="B22" s="48" t="s">
        <v>55</v>
      </c>
      <c r="C22" s="31">
        <v>8</v>
      </c>
      <c r="D22" s="31"/>
      <c r="E22" s="49"/>
      <c r="F22" s="31">
        <v>12</v>
      </c>
      <c r="G22" s="31"/>
      <c r="H22" s="31">
        <f t="shared" si="20"/>
        <v>1</v>
      </c>
      <c r="I22" s="31">
        <f t="shared" si="21"/>
        <v>1.7999999999999998</v>
      </c>
      <c r="J22" s="20">
        <f t="shared" si="22"/>
        <v>6.84</v>
      </c>
      <c r="K22" s="32">
        <f t="shared" ref="K22:L22" si="35">$K$2*C22</f>
        <v>192</v>
      </c>
      <c r="L22" s="32">
        <f t="shared" si="35"/>
        <v>0</v>
      </c>
      <c r="M22" s="32">
        <f t="shared" si="24"/>
        <v>0</v>
      </c>
      <c r="N22" s="32">
        <f t="shared" si="25"/>
        <v>360</v>
      </c>
      <c r="O22" s="32">
        <f t="shared" si="26"/>
        <v>0</v>
      </c>
      <c r="P22" s="32">
        <f t="shared" si="27"/>
        <v>29</v>
      </c>
      <c r="Q22" s="32">
        <f t="shared" si="28"/>
        <v>30.599999999999998</v>
      </c>
      <c r="R22" s="32">
        <f t="shared" si="29"/>
        <v>143.63999999999999</v>
      </c>
      <c r="S22" s="33">
        <f t="shared" si="30"/>
        <v>755.24</v>
      </c>
      <c r="T22" s="23" t="e">
        <f t="shared" ca="1" si="31"/>
        <v>#NAME?</v>
      </c>
      <c r="U22" s="23" t="e">
        <f t="shared" ca="1" si="18"/>
        <v>#NAME?</v>
      </c>
      <c r="V22" s="202"/>
      <c r="W22" s="9"/>
      <c r="AC22" s="24"/>
    </row>
    <row r="23" spans="1:29" ht="15.75" customHeight="1">
      <c r="A23" s="215"/>
      <c r="B23" s="48" t="s">
        <v>56</v>
      </c>
      <c r="C23" s="31"/>
      <c r="D23" s="31"/>
      <c r="E23" s="49"/>
      <c r="F23" s="31"/>
      <c r="G23" s="31"/>
      <c r="H23" s="31">
        <f t="shared" si="20"/>
        <v>0</v>
      </c>
      <c r="I23" s="31">
        <f t="shared" si="21"/>
        <v>0</v>
      </c>
      <c r="J23" s="20">
        <f t="shared" si="22"/>
        <v>0</v>
      </c>
      <c r="K23" s="32">
        <f t="shared" ref="K23:L23" si="36">$K$2*C23</f>
        <v>0</v>
      </c>
      <c r="L23" s="32">
        <f t="shared" si="36"/>
        <v>0</v>
      </c>
      <c r="M23" s="32">
        <f t="shared" si="24"/>
        <v>0</v>
      </c>
      <c r="N23" s="32">
        <f t="shared" si="25"/>
        <v>0</v>
      </c>
      <c r="O23" s="32">
        <f t="shared" si="26"/>
        <v>0</v>
      </c>
      <c r="P23" s="32">
        <f t="shared" si="27"/>
        <v>0</v>
      </c>
      <c r="Q23" s="32">
        <f t="shared" si="28"/>
        <v>0</v>
      </c>
      <c r="R23" s="32">
        <f t="shared" si="29"/>
        <v>0</v>
      </c>
      <c r="S23" s="33">
        <f t="shared" si="30"/>
        <v>0</v>
      </c>
      <c r="T23" s="23" t="e">
        <f t="shared" ca="1" si="31"/>
        <v>#NAME?</v>
      </c>
      <c r="U23" s="23" t="e">
        <f t="shared" ca="1" si="18"/>
        <v>#NAME?</v>
      </c>
      <c r="V23" s="202"/>
      <c r="W23" s="9"/>
      <c r="AC23" s="24"/>
    </row>
    <row r="24" spans="1:29" ht="15.75" customHeight="1">
      <c r="A24" s="215"/>
      <c r="B24" s="48" t="s">
        <v>57</v>
      </c>
      <c r="C24" s="31">
        <v>27</v>
      </c>
      <c r="D24" s="31"/>
      <c r="E24" s="49"/>
      <c r="F24" s="31">
        <v>9</v>
      </c>
      <c r="G24" s="31">
        <v>23</v>
      </c>
      <c r="H24" s="31">
        <f t="shared" si="20"/>
        <v>2.95</v>
      </c>
      <c r="I24" s="31">
        <f t="shared" si="21"/>
        <v>4.8</v>
      </c>
      <c r="J24" s="20">
        <f t="shared" si="22"/>
        <v>20.024999999999999</v>
      </c>
      <c r="K24" s="32">
        <f t="shared" ref="K24:L24" si="37">$K$2*C24</f>
        <v>648</v>
      </c>
      <c r="L24" s="32">
        <f t="shared" si="37"/>
        <v>0</v>
      </c>
      <c r="M24" s="32">
        <f t="shared" si="24"/>
        <v>0</v>
      </c>
      <c r="N24" s="32">
        <f t="shared" si="25"/>
        <v>270</v>
      </c>
      <c r="O24" s="32">
        <f t="shared" si="26"/>
        <v>736</v>
      </c>
      <c r="P24" s="32">
        <f t="shared" si="27"/>
        <v>85.550000000000011</v>
      </c>
      <c r="Q24" s="32">
        <f t="shared" si="28"/>
        <v>81.599999999999994</v>
      </c>
      <c r="R24" s="32">
        <f t="shared" si="29"/>
        <v>420.52499999999998</v>
      </c>
      <c r="S24" s="33">
        <f t="shared" si="30"/>
        <v>2241.6749999999997</v>
      </c>
      <c r="T24" s="23" t="e">
        <f t="shared" ca="1" si="31"/>
        <v>#NAME?</v>
      </c>
      <c r="U24" s="23" t="e">
        <f t="shared" ca="1" si="18"/>
        <v>#NAME?</v>
      </c>
      <c r="V24" s="202"/>
      <c r="W24" s="9"/>
      <c r="AC24" s="24"/>
    </row>
    <row r="25" spans="1:29" ht="15.75" customHeight="1">
      <c r="A25" s="215"/>
      <c r="B25" s="48" t="s">
        <v>58</v>
      </c>
      <c r="C25" s="31">
        <v>3</v>
      </c>
      <c r="D25" s="31">
        <v>7</v>
      </c>
      <c r="E25" s="49"/>
      <c r="F25" s="31">
        <v>3</v>
      </c>
      <c r="G25" s="31">
        <v>12</v>
      </c>
      <c r="H25" s="31">
        <f t="shared" si="20"/>
        <v>1.25</v>
      </c>
      <c r="I25" s="31">
        <f t="shared" si="21"/>
        <v>2.25</v>
      </c>
      <c r="J25" s="20">
        <f t="shared" si="22"/>
        <v>8.5499999999999989</v>
      </c>
      <c r="K25" s="32">
        <f t="shared" ref="K25:L25" si="38">$K$2*C25</f>
        <v>72</v>
      </c>
      <c r="L25" s="32">
        <f t="shared" si="38"/>
        <v>168</v>
      </c>
      <c r="M25" s="32">
        <f t="shared" si="24"/>
        <v>0</v>
      </c>
      <c r="N25" s="32">
        <f t="shared" si="25"/>
        <v>90</v>
      </c>
      <c r="O25" s="32">
        <f t="shared" si="26"/>
        <v>384</v>
      </c>
      <c r="P25" s="32">
        <f t="shared" si="27"/>
        <v>36.25</v>
      </c>
      <c r="Q25" s="32">
        <f t="shared" si="28"/>
        <v>38.25</v>
      </c>
      <c r="R25" s="32">
        <f t="shared" si="29"/>
        <v>179.54999999999998</v>
      </c>
      <c r="S25" s="33">
        <f t="shared" si="30"/>
        <v>968.05</v>
      </c>
      <c r="T25" s="23" t="e">
        <f t="shared" ca="1" si="31"/>
        <v>#NAME?</v>
      </c>
      <c r="U25" s="23" t="e">
        <f t="shared" ca="1" si="18"/>
        <v>#NAME?</v>
      </c>
      <c r="V25" s="202"/>
      <c r="W25" s="9"/>
      <c r="AC25" s="24"/>
    </row>
    <row r="26" spans="1:29" ht="15.75" customHeight="1">
      <c r="A26" s="215"/>
      <c r="B26" s="50" t="s">
        <v>59</v>
      </c>
      <c r="C26" s="51">
        <v>6</v>
      </c>
      <c r="D26" s="51"/>
      <c r="E26" s="52"/>
      <c r="F26" s="51">
        <v>7</v>
      </c>
      <c r="G26" s="51"/>
      <c r="H26" s="51">
        <f t="shared" si="20"/>
        <v>0.65</v>
      </c>
      <c r="I26" s="51">
        <f t="shared" si="21"/>
        <v>1.05</v>
      </c>
      <c r="J26" s="20">
        <f t="shared" si="22"/>
        <v>4.41</v>
      </c>
      <c r="K26" s="53">
        <f t="shared" ref="K26:L26" si="39">$K$2*C26</f>
        <v>144</v>
      </c>
      <c r="L26" s="32">
        <f t="shared" si="39"/>
        <v>0</v>
      </c>
      <c r="M26" s="53">
        <f t="shared" si="24"/>
        <v>0</v>
      </c>
      <c r="N26" s="53">
        <f t="shared" si="25"/>
        <v>210</v>
      </c>
      <c r="O26" s="53">
        <f t="shared" si="26"/>
        <v>0</v>
      </c>
      <c r="P26" s="53">
        <f t="shared" si="27"/>
        <v>18.850000000000001</v>
      </c>
      <c r="Q26" s="53">
        <f t="shared" si="28"/>
        <v>17.850000000000001</v>
      </c>
      <c r="R26" s="53">
        <f t="shared" si="29"/>
        <v>92.61</v>
      </c>
      <c r="S26" s="54">
        <f t="shared" si="30"/>
        <v>483.31000000000006</v>
      </c>
      <c r="T26" s="23" t="e">
        <f t="shared" ca="1" si="31"/>
        <v>#NAME?</v>
      </c>
      <c r="U26" s="23" t="e">
        <f t="shared" ca="1" si="18"/>
        <v>#NAME?</v>
      </c>
      <c r="V26" s="202"/>
      <c r="W26" s="9"/>
      <c r="AC26" s="24"/>
    </row>
    <row r="27" spans="1:29" ht="15.75" customHeight="1">
      <c r="A27" s="216"/>
      <c r="B27" s="55"/>
      <c r="C27" s="56">
        <f t="shared" ref="C27:U27" si="40">SUM(C4:C26)</f>
        <v>58</v>
      </c>
      <c r="D27" s="56">
        <f t="shared" si="40"/>
        <v>7</v>
      </c>
      <c r="E27" s="56">
        <f t="shared" si="40"/>
        <v>0</v>
      </c>
      <c r="F27" s="56">
        <f t="shared" si="40"/>
        <v>222</v>
      </c>
      <c r="G27" s="56">
        <f t="shared" si="40"/>
        <v>58</v>
      </c>
      <c r="H27" s="56">
        <f t="shared" si="40"/>
        <v>17.249999999999996</v>
      </c>
      <c r="I27" s="56">
        <f t="shared" si="40"/>
        <v>41.999999999999993</v>
      </c>
      <c r="J27" s="56">
        <f t="shared" si="40"/>
        <v>121.27499999999999</v>
      </c>
      <c r="K27" s="57">
        <f t="shared" si="40"/>
        <v>1392</v>
      </c>
      <c r="L27" s="57">
        <f t="shared" si="40"/>
        <v>168</v>
      </c>
      <c r="M27" s="57">
        <f t="shared" si="40"/>
        <v>0</v>
      </c>
      <c r="N27" s="57">
        <f t="shared" si="40"/>
        <v>6660</v>
      </c>
      <c r="O27" s="57">
        <f t="shared" si="40"/>
        <v>1856</v>
      </c>
      <c r="P27" s="57">
        <f t="shared" si="40"/>
        <v>500.25000000000006</v>
      </c>
      <c r="Q27" s="57">
        <f t="shared" si="40"/>
        <v>714.00000000000011</v>
      </c>
      <c r="R27" s="57">
        <f t="shared" si="40"/>
        <v>2546.7750000000005</v>
      </c>
      <c r="S27" s="57">
        <f t="shared" si="40"/>
        <v>22244.924000000003</v>
      </c>
      <c r="T27" s="58" t="e">
        <f t="shared" ca="1" si="40"/>
        <v>#NAME?</v>
      </c>
      <c r="U27" s="58" t="e">
        <f t="shared" ca="1" si="40"/>
        <v>#NAME?</v>
      </c>
      <c r="V27" s="202"/>
      <c r="W27" s="9"/>
      <c r="AA27" s="59" t="s">
        <v>60</v>
      </c>
      <c r="AC27" s="24"/>
    </row>
    <row r="28" spans="1:29" ht="15.75" customHeight="1">
      <c r="A28" s="214" t="s">
        <v>61</v>
      </c>
      <c r="B28" s="60" t="s">
        <v>62</v>
      </c>
      <c r="C28" s="20"/>
      <c r="D28" s="20"/>
      <c r="E28" s="47"/>
      <c r="F28" s="20">
        <v>100</v>
      </c>
      <c r="G28" s="20"/>
      <c r="H28" s="51">
        <f t="shared" ref="H28:H36" si="41">SUM(C28:G28) * 0.05</f>
        <v>5</v>
      </c>
      <c r="I28" s="51">
        <f t="shared" ref="I28:I36" si="42">SUM(F28:G28) * 0.15</f>
        <v>15</v>
      </c>
      <c r="J28" s="20">
        <f t="shared" ref="J28:J36" si="43">SUM(C28:I28) * 0.3</f>
        <v>36</v>
      </c>
      <c r="K28" s="21">
        <f t="shared" ref="K28:L28" si="44">$K$2*C28</f>
        <v>0</v>
      </c>
      <c r="L28" s="21">
        <f t="shared" si="44"/>
        <v>0</v>
      </c>
      <c r="M28" s="21">
        <f t="shared" ref="M28:M36" si="45">E28*$M$2</f>
        <v>0</v>
      </c>
      <c r="N28" s="21">
        <f t="shared" ref="N28:N36" si="46">$N$2*F28</f>
        <v>3000</v>
      </c>
      <c r="O28" s="21">
        <f t="shared" ref="O28:O36" si="47">$O$2*G28</f>
        <v>0</v>
      </c>
      <c r="P28" s="21">
        <f t="shared" ref="P28:P36" si="48">$P$2*H28</f>
        <v>145</v>
      </c>
      <c r="Q28" s="21">
        <f t="shared" ref="Q28:Q36" si="49">$Q$2*I28</f>
        <v>255</v>
      </c>
      <c r="R28" s="21">
        <f t="shared" ref="R28:R36" si="50">$R$2*J28</f>
        <v>756</v>
      </c>
      <c r="S28" s="22">
        <f t="shared" ref="S28:S36" si="51">SUM(K28:R28)</f>
        <v>4156</v>
      </c>
      <c r="T28" s="23" t="e">
        <f t="shared" ref="T28:T36" ca="1" si="52">IFS(MAX(C28:G28)=C28,C28/$K$3,MAX(C28:G28)=D28,D28/$L$3,MAX(C28:G28)=E28,E28/$M$3,MAX(C28:G28)=F28,F28/$N$3,MAX(C28:G28)=G28,G28/$O$3)/8</f>
        <v>#NAME?</v>
      </c>
      <c r="U28" s="61" t="e">
        <f t="shared" ref="U28:U53" ca="1" si="53">ROUNDUP(T28,0)</f>
        <v>#NAME?</v>
      </c>
      <c r="V28" s="229" t="s">
        <v>63</v>
      </c>
      <c r="W28" s="9"/>
      <c r="AC28" s="24"/>
    </row>
    <row r="29" spans="1:29" ht="15.75" customHeight="1">
      <c r="A29" s="215"/>
      <c r="B29" s="48" t="s">
        <v>64</v>
      </c>
      <c r="C29" s="31">
        <v>9</v>
      </c>
      <c r="D29" s="31"/>
      <c r="E29" s="49"/>
      <c r="F29" s="31">
        <v>13</v>
      </c>
      <c r="G29" s="31">
        <v>4</v>
      </c>
      <c r="H29" s="51">
        <f t="shared" si="41"/>
        <v>1.3</v>
      </c>
      <c r="I29" s="51">
        <f t="shared" si="42"/>
        <v>2.5499999999999998</v>
      </c>
      <c r="J29" s="20">
        <f t="shared" si="43"/>
        <v>8.9550000000000001</v>
      </c>
      <c r="K29" s="32">
        <f t="shared" ref="K29:L29" si="54">$K$2*C29</f>
        <v>216</v>
      </c>
      <c r="L29" s="21">
        <f t="shared" si="54"/>
        <v>0</v>
      </c>
      <c r="M29" s="32">
        <f t="shared" si="45"/>
        <v>0</v>
      </c>
      <c r="N29" s="32">
        <f t="shared" si="46"/>
        <v>390</v>
      </c>
      <c r="O29" s="32">
        <f t="shared" si="47"/>
        <v>128</v>
      </c>
      <c r="P29" s="32">
        <f t="shared" si="48"/>
        <v>37.700000000000003</v>
      </c>
      <c r="Q29" s="32">
        <f t="shared" si="49"/>
        <v>43.349999999999994</v>
      </c>
      <c r="R29" s="32">
        <f t="shared" si="50"/>
        <v>188.05500000000001</v>
      </c>
      <c r="S29" s="33">
        <f t="shared" si="51"/>
        <v>1003.105</v>
      </c>
      <c r="T29" s="23" t="e">
        <f t="shared" ca="1" si="52"/>
        <v>#NAME?</v>
      </c>
      <c r="U29" s="61" t="e">
        <f t="shared" ca="1" si="53"/>
        <v>#NAME?</v>
      </c>
      <c r="V29" s="202"/>
      <c r="W29" s="9"/>
      <c r="AC29" s="24"/>
    </row>
    <row r="30" spans="1:29" ht="15.75" customHeight="1">
      <c r="A30" s="215"/>
      <c r="B30" s="48" t="s">
        <v>65</v>
      </c>
      <c r="C30" s="31"/>
      <c r="D30" s="31"/>
      <c r="E30" s="49"/>
      <c r="F30" s="31">
        <v>14</v>
      </c>
      <c r="G30" s="31"/>
      <c r="H30" s="51">
        <f t="shared" si="41"/>
        <v>0.70000000000000007</v>
      </c>
      <c r="I30" s="51">
        <f t="shared" si="42"/>
        <v>2.1</v>
      </c>
      <c r="J30" s="20">
        <f t="shared" si="43"/>
        <v>5.04</v>
      </c>
      <c r="K30" s="32">
        <f t="shared" ref="K30:L30" si="55">$K$2*C30</f>
        <v>0</v>
      </c>
      <c r="L30" s="21">
        <f t="shared" si="55"/>
        <v>0</v>
      </c>
      <c r="M30" s="32">
        <f t="shared" si="45"/>
        <v>0</v>
      </c>
      <c r="N30" s="32">
        <f t="shared" si="46"/>
        <v>420</v>
      </c>
      <c r="O30" s="32">
        <f t="shared" si="47"/>
        <v>0</v>
      </c>
      <c r="P30" s="32">
        <f t="shared" si="48"/>
        <v>20.3</v>
      </c>
      <c r="Q30" s="32">
        <f t="shared" si="49"/>
        <v>35.700000000000003</v>
      </c>
      <c r="R30" s="32">
        <f t="shared" si="50"/>
        <v>105.84</v>
      </c>
      <c r="S30" s="33">
        <f t="shared" si="51"/>
        <v>581.84</v>
      </c>
      <c r="T30" s="23" t="e">
        <f t="shared" ca="1" si="52"/>
        <v>#NAME?</v>
      </c>
      <c r="U30" s="61" t="e">
        <f t="shared" ca="1" si="53"/>
        <v>#NAME?</v>
      </c>
      <c r="V30" s="202"/>
      <c r="W30" s="9"/>
      <c r="AC30" s="24"/>
    </row>
    <row r="31" spans="1:29" ht="15.75" customHeight="1">
      <c r="A31" s="215"/>
      <c r="B31" s="48" t="s">
        <v>66</v>
      </c>
      <c r="C31" s="31">
        <v>5</v>
      </c>
      <c r="D31" s="31"/>
      <c r="E31" s="49"/>
      <c r="F31" s="31">
        <v>9</v>
      </c>
      <c r="G31" s="31"/>
      <c r="H31" s="51">
        <f t="shared" si="41"/>
        <v>0.70000000000000007</v>
      </c>
      <c r="I31" s="51">
        <f t="shared" si="42"/>
        <v>1.3499999999999999</v>
      </c>
      <c r="J31" s="20">
        <f t="shared" si="43"/>
        <v>4.8150000000000004</v>
      </c>
      <c r="K31" s="32">
        <f t="shared" ref="K31:L31" si="56">$K$2*C31</f>
        <v>120</v>
      </c>
      <c r="L31" s="21">
        <f t="shared" si="56"/>
        <v>0</v>
      </c>
      <c r="M31" s="32">
        <f t="shared" si="45"/>
        <v>0</v>
      </c>
      <c r="N31" s="32">
        <f t="shared" si="46"/>
        <v>270</v>
      </c>
      <c r="O31" s="32">
        <f t="shared" si="47"/>
        <v>0</v>
      </c>
      <c r="P31" s="32">
        <f t="shared" si="48"/>
        <v>20.3</v>
      </c>
      <c r="Q31" s="32">
        <f t="shared" si="49"/>
        <v>22.95</v>
      </c>
      <c r="R31" s="32">
        <f t="shared" si="50"/>
        <v>101.11500000000001</v>
      </c>
      <c r="S31" s="33">
        <f t="shared" si="51"/>
        <v>534.36500000000001</v>
      </c>
      <c r="T31" s="23" t="e">
        <f t="shared" ca="1" si="52"/>
        <v>#NAME?</v>
      </c>
      <c r="U31" s="61" t="e">
        <f t="shared" ca="1" si="53"/>
        <v>#NAME?</v>
      </c>
      <c r="V31" s="202"/>
      <c r="W31" s="9"/>
      <c r="AC31" s="24"/>
    </row>
    <row r="32" spans="1:29" ht="15.75" customHeight="1">
      <c r="A32" s="215"/>
      <c r="B32" s="62" t="s">
        <v>67</v>
      </c>
      <c r="C32" s="31">
        <v>8</v>
      </c>
      <c r="D32" s="31"/>
      <c r="E32" s="49"/>
      <c r="F32" s="31">
        <v>12</v>
      </c>
      <c r="G32" s="31"/>
      <c r="H32" s="51">
        <f t="shared" si="41"/>
        <v>1</v>
      </c>
      <c r="I32" s="51">
        <f t="shared" si="42"/>
        <v>1.7999999999999998</v>
      </c>
      <c r="J32" s="20">
        <f t="shared" si="43"/>
        <v>6.84</v>
      </c>
      <c r="K32" s="32">
        <f t="shared" ref="K32:L32" si="57">$K$2*C32</f>
        <v>192</v>
      </c>
      <c r="L32" s="21">
        <f t="shared" si="57"/>
        <v>0</v>
      </c>
      <c r="M32" s="32">
        <f t="shared" si="45"/>
        <v>0</v>
      </c>
      <c r="N32" s="32">
        <f t="shared" si="46"/>
        <v>360</v>
      </c>
      <c r="O32" s="32">
        <f t="shared" si="47"/>
        <v>0</v>
      </c>
      <c r="P32" s="32">
        <f t="shared" si="48"/>
        <v>29</v>
      </c>
      <c r="Q32" s="32">
        <f t="shared" si="49"/>
        <v>30.599999999999998</v>
      </c>
      <c r="R32" s="32">
        <f t="shared" si="50"/>
        <v>143.63999999999999</v>
      </c>
      <c r="S32" s="33">
        <f t="shared" si="51"/>
        <v>755.24</v>
      </c>
      <c r="T32" s="23" t="e">
        <f t="shared" ca="1" si="52"/>
        <v>#NAME?</v>
      </c>
      <c r="U32" s="61" t="e">
        <f t="shared" ca="1" si="53"/>
        <v>#NAME?</v>
      </c>
      <c r="V32" s="202"/>
      <c r="W32" s="9"/>
      <c r="AC32" s="24"/>
    </row>
    <row r="33" spans="1:29" ht="15.75" customHeight="1">
      <c r="A33" s="215"/>
      <c r="B33" s="62" t="s">
        <v>68</v>
      </c>
      <c r="C33" s="31"/>
      <c r="D33" s="31"/>
      <c r="E33" s="49"/>
      <c r="F33" s="31"/>
      <c r="G33" s="31"/>
      <c r="H33" s="51">
        <f t="shared" si="41"/>
        <v>0</v>
      </c>
      <c r="I33" s="51">
        <f t="shared" si="42"/>
        <v>0</v>
      </c>
      <c r="J33" s="20">
        <f t="shared" si="43"/>
        <v>0</v>
      </c>
      <c r="K33" s="32">
        <f t="shared" ref="K33:L33" si="58">$K$2*C33</f>
        <v>0</v>
      </c>
      <c r="L33" s="21">
        <f t="shared" si="58"/>
        <v>0</v>
      </c>
      <c r="M33" s="32">
        <f t="shared" si="45"/>
        <v>0</v>
      </c>
      <c r="N33" s="32">
        <f t="shared" si="46"/>
        <v>0</v>
      </c>
      <c r="O33" s="32">
        <f t="shared" si="47"/>
        <v>0</v>
      </c>
      <c r="P33" s="32">
        <f t="shared" si="48"/>
        <v>0</v>
      </c>
      <c r="Q33" s="32">
        <f t="shared" si="49"/>
        <v>0</v>
      </c>
      <c r="R33" s="32">
        <f t="shared" si="50"/>
        <v>0</v>
      </c>
      <c r="S33" s="33">
        <f t="shared" si="51"/>
        <v>0</v>
      </c>
      <c r="T33" s="23" t="e">
        <f t="shared" ca="1" si="52"/>
        <v>#NAME?</v>
      </c>
      <c r="U33" s="61" t="e">
        <f t="shared" ca="1" si="53"/>
        <v>#NAME?</v>
      </c>
      <c r="V33" s="202"/>
      <c r="W33" s="9"/>
      <c r="AC33" s="24"/>
    </row>
    <row r="34" spans="1:29" ht="15.75" customHeight="1">
      <c r="A34" s="215"/>
      <c r="B34" s="62" t="s">
        <v>69</v>
      </c>
      <c r="C34" s="31">
        <v>27</v>
      </c>
      <c r="D34" s="31"/>
      <c r="E34" s="49"/>
      <c r="F34" s="31">
        <v>9</v>
      </c>
      <c r="G34" s="31">
        <v>23</v>
      </c>
      <c r="H34" s="51">
        <f t="shared" si="41"/>
        <v>2.95</v>
      </c>
      <c r="I34" s="51">
        <f t="shared" si="42"/>
        <v>4.8</v>
      </c>
      <c r="J34" s="20">
        <f t="shared" si="43"/>
        <v>20.024999999999999</v>
      </c>
      <c r="K34" s="32">
        <f t="shared" ref="K34:L34" si="59">$K$2*C34</f>
        <v>648</v>
      </c>
      <c r="L34" s="21">
        <f t="shared" si="59"/>
        <v>0</v>
      </c>
      <c r="M34" s="32">
        <f t="shared" si="45"/>
        <v>0</v>
      </c>
      <c r="N34" s="32">
        <f t="shared" si="46"/>
        <v>270</v>
      </c>
      <c r="O34" s="32">
        <f t="shared" si="47"/>
        <v>736</v>
      </c>
      <c r="P34" s="32">
        <f t="shared" si="48"/>
        <v>85.550000000000011</v>
      </c>
      <c r="Q34" s="32">
        <f t="shared" si="49"/>
        <v>81.599999999999994</v>
      </c>
      <c r="R34" s="32">
        <f t="shared" si="50"/>
        <v>420.52499999999998</v>
      </c>
      <c r="S34" s="33">
        <f t="shared" si="51"/>
        <v>2241.6749999999997</v>
      </c>
      <c r="T34" s="23" t="e">
        <f t="shared" ca="1" si="52"/>
        <v>#NAME?</v>
      </c>
      <c r="U34" s="61" t="e">
        <f t="shared" ca="1" si="53"/>
        <v>#NAME?</v>
      </c>
      <c r="V34" s="202"/>
      <c r="W34" s="9"/>
      <c r="AC34" s="24"/>
    </row>
    <row r="35" spans="1:29" ht="15.75" customHeight="1">
      <c r="A35" s="215"/>
      <c r="B35" s="62" t="s">
        <v>70</v>
      </c>
      <c r="C35" s="31">
        <v>3</v>
      </c>
      <c r="D35" s="31">
        <v>7</v>
      </c>
      <c r="E35" s="49"/>
      <c r="F35" s="31">
        <v>3</v>
      </c>
      <c r="G35" s="31">
        <v>12</v>
      </c>
      <c r="H35" s="51">
        <f t="shared" si="41"/>
        <v>1.25</v>
      </c>
      <c r="I35" s="51">
        <f t="shared" si="42"/>
        <v>2.25</v>
      </c>
      <c r="J35" s="20">
        <f t="shared" si="43"/>
        <v>8.5499999999999989</v>
      </c>
      <c r="K35" s="32">
        <f t="shared" ref="K35:L35" si="60">$K$2*C35</f>
        <v>72</v>
      </c>
      <c r="L35" s="21">
        <f t="shared" si="60"/>
        <v>168</v>
      </c>
      <c r="M35" s="32">
        <f t="shared" si="45"/>
        <v>0</v>
      </c>
      <c r="N35" s="32">
        <f t="shared" si="46"/>
        <v>90</v>
      </c>
      <c r="O35" s="32">
        <f t="shared" si="47"/>
        <v>384</v>
      </c>
      <c r="P35" s="32">
        <f t="shared" si="48"/>
        <v>36.25</v>
      </c>
      <c r="Q35" s="32">
        <f t="shared" si="49"/>
        <v>38.25</v>
      </c>
      <c r="R35" s="32">
        <f t="shared" si="50"/>
        <v>179.54999999999998</v>
      </c>
      <c r="S35" s="33">
        <f t="shared" si="51"/>
        <v>968.05</v>
      </c>
      <c r="T35" s="23" t="e">
        <f t="shared" ca="1" si="52"/>
        <v>#NAME?</v>
      </c>
      <c r="U35" s="61" t="e">
        <f t="shared" ca="1" si="53"/>
        <v>#NAME?</v>
      </c>
      <c r="V35" s="202"/>
      <c r="W35" s="9"/>
      <c r="AC35" s="24"/>
    </row>
    <row r="36" spans="1:29" ht="15.75" customHeight="1">
      <c r="A36" s="215"/>
      <c r="B36" s="63" t="s">
        <v>71</v>
      </c>
      <c r="C36" s="51">
        <v>6</v>
      </c>
      <c r="D36" s="51"/>
      <c r="E36" s="52"/>
      <c r="F36" s="51">
        <v>7</v>
      </c>
      <c r="G36" s="51"/>
      <c r="H36" s="51">
        <f t="shared" si="41"/>
        <v>0.65</v>
      </c>
      <c r="I36" s="51">
        <f t="shared" si="42"/>
        <v>1.05</v>
      </c>
      <c r="J36" s="20">
        <f t="shared" si="43"/>
        <v>4.41</v>
      </c>
      <c r="K36" s="32">
        <f t="shared" ref="K36:L36" si="61">$K$2*C36</f>
        <v>144</v>
      </c>
      <c r="L36" s="21">
        <f t="shared" si="61"/>
        <v>0</v>
      </c>
      <c r="M36" s="32">
        <f t="shared" si="45"/>
        <v>0</v>
      </c>
      <c r="N36" s="32">
        <f t="shared" si="46"/>
        <v>210</v>
      </c>
      <c r="O36" s="32">
        <f t="shared" si="47"/>
        <v>0</v>
      </c>
      <c r="P36" s="32">
        <f t="shared" si="48"/>
        <v>18.850000000000001</v>
      </c>
      <c r="Q36" s="32">
        <f t="shared" si="49"/>
        <v>17.850000000000001</v>
      </c>
      <c r="R36" s="32">
        <f t="shared" si="50"/>
        <v>92.61</v>
      </c>
      <c r="S36" s="33">
        <f t="shared" si="51"/>
        <v>483.31000000000006</v>
      </c>
      <c r="T36" s="23" t="e">
        <f t="shared" ca="1" si="52"/>
        <v>#NAME?</v>
      </c>
      <c r="U36" s="61" t="e">
        <f t="shared" ca="1" si="53"/>
        <v>#NAME?</v>
      </c>
      <c r="V36" s="202"/>
      <c r="W36" s="9"/>
      <c r="AC36" s="24"/>
    </row>
    <row r="37" spans="1:29" ht="15.75" customHeight="1">
      <c r="A37" s="216"/>
      <c r="B37" s="55"/>
      <c r="C37" s="56">
        <f t="shared" ref="C37:T37" si="62">SUM(C28:C36)</f>
        <v>58</v>
      </c>
      <c r="D37" s="56">
        <f t="shared" si="62"/>
        <v>7</v>
      </c>
      <c r="E37" s="56">
        <f t="shared" si="62"/>
        <v>0</v>
      </c>
      <c r="F37" s="56">
        <f t="shared" si="62"/>
        <v>167</v>
      </c>
      <c r="G37" s="56">
        <f t="shared" si="62"/>
        <v>39</v>
      </c>
      <c r="H37" s="56">
        <f t="shared" si="62"/>
        <v>13.549999999999999</v>
      </c>
      <c r="I37" s="56">
        <f t="shared" si="62"/>
        <v>30.900000000000006</v>
      </c>
      <c r="J37" s="56">
        <f t="shared" si="62"/>
        <v>94.634999999999977</v>
      </c>
      <c r="K37" s="57">
        <f t="shared" si="62"/>
        <v>1392</v>
      </c>
      <c r="L37" s="57">
        <f t="shared" si="62"/>
        <v>168</v>
      </c>
      <c r="M37" s="57">
        <f t="shared" si="62"/>
        <v>0</v>
      </c>
      <c r="N37" s="57">
        <f t="shared" si="62"/>
        <v>5010</v>
      </c>
      <c r="O37" s="57">
        <f t="shared" si="62"/>
        <v>1248</v>
      </c>
      <c r="P37" s="57">
        <f t="shared" si="62"/>
        <v>392.95000000000005</v>
      </c>
      <c r="Q37" s="57">
        <f t="shared" si="62"/>
        <v>525.30000000000007</v>
      </c>
      <c r="R37" s="57">
        <f t="shared" si="62"/>
        <v>1987.335</v>
      </c>
      <c r="S37" s="57">
        <f t="shared" si="62"/>
        <v>10723.584999999997</v>
      </c>
      <c r="T37" s="64" t="e">
        <f t="shared" ca="1" si="62"/>
        <v>#NAME?</v>
      </c>
      <c r="U37" s="64" t="e">
        <f t="shared" ca="1" si="53"/>
        <v>#NAME?</v>
      </c>
      <c r="V37" s="202"/>
      <c r="W37" s="9"/>
      <c r="AC37" s="24"/>
    </row>
    <row r="38" spans="1:29" ht="15.75" customHeight="1">
      <c r="A38" s="214" t="s">
        <v>72</v>
      </c>
      <c r="B38" s="63" t="s">
        <v>73</v>
      </c>
      <c r="C38" s="20"/>
      <c r="D38" s="20"/>
      <c r="E38" s="47"/>
      <c r="F38" s="20">
        <v>100</v>
      </c>
      <c r="G38" s="20"/>
      <c r="H38" s="51">
        <f t="shared" ref="H38:H50" si="63">SUM(C38:G38) * 0.05</f>
        <v>5</v>
      </c>
      <c r="I38" s="51">
        <f t="shared" ref="I38:I50" si="64">SUM(F38:G38) * 0.15</f>
        <v>15</v>
      </c>
      <c r="J38" s="20">
        <f t="shared" ref="J38:J50" si="65">SUM(C38:I38) * 0.3</f>
        <v>36</v>
      </c>
      <c r="K38" s="32">
        <f t="shared" ref="K38:L38" si="66">$K$2*C38</f>
        <v>0</v>
      </c>
      <c r="L38" s="32">
        <f t="shared" si="66"/>
        <v>0</v>
      </c>
      <c r="M38" s="32">
        <f t="shared" ref="M38:M50" si="67">E38*$M$2</f>
        <v>0</v>
      </c>
      <c r="N38" s="32">
        <f t="shared" ref="N38:N50" si="68">$N$2*F38</f>
        <v>3000</v>
      </c>
      <c r="O38" s="32">
        <f t="shared" ref="O38:O50" si="69">$O$2*G38</f>
        <v>0</v>
      </c>
      <c r="P38" s="32">
        <f t="shared" ref="P38:P50" si="70">$P$2*H38</f>
        <v>145</v>
      </c>
      <c r="Q38" s="32">
        <f t="shared" ref="Q38:Q50" si="71">$Q$2*I38</f>
        <v>255</v>
      </c>
      <c r="R38" s="32">
        <f t="shared" ref="R38:R50" si="72">$R$2*J38</f>
        <v>756</v>
      </c>
      <c r="S38" s="33">
        <f t="shared" ref="S38:S50" si="73">SUM(K38:R38)</f>
        <v>4156</v>
      </c>
      <c r="T38" s="23" t="e">
        <f t="shared" ref="T38:T50" ca="1" si="74">IFS(MAX(C38:G38)=C38,C38/$K$3,MAX(C38:G38)=D38,D38/$L$3,MAX(C38:G38)=E38,E38/$M$3,MAX(C38:G38)=F38,F38/$N$3,MAX(C38:G38)=G38,G38/$O$3)/8</f>
        <v>#NAME?</v>
      </c>
      <c r="U38" s="61" t="e">
        <f t="shared" ca="1" si="53"/>
        <v>#NAME?</v>
      </c>
      <c r="V38" s="230" t="s">
        <v>74</v>
      </c>
      <c r="W38" s="9"/>
      <c r="AC38" s="24"/>
    </row>
    <row r="39" spans="1:29" ht="15.75" customHeight="1">
      <c r="A39" s="215"/>
      <c r="B39" s="63" t="s">
        <v>75</v>
      </c>
      <c r="C39" s="31">
        <v>9</v>
      </c>
      <c r="D39" s="31"/>
      <c r="E39" s="49"/>
      <c r="F39" s="31">
        <v>13</v>
      </c>
      <c r="G39" s="31">
        <v>4</v>
      </c>
      <c r="H39" s="51">
        <f t="shared" si="63"/>
        <v>1.3</v>
      </c>
      <c r="I39" s="51">
        <f t="shared" si="64"/>
        <v>2.5499999999999998</v>
      </c>
      <c r="J39" s="20">
        <f t="shared" si="65"/>
        <v>8.9550000000000001</v>
      </c>
      <c r="K39" s="32">
        <f t="shared" ref="K39:L39" si="75">$K$2*C39</f>
        <v>216</v>
      </c>
      <c r="L39" s="32">
        <f t="shared" si="75"/>
        <v>0</v>
      </c>
      <c r="M39" s="32">
        <f t="shared" si="67"/>
        <v>0</v>
      </c>
      <c r="N39" s="32">
        <f t="shared" si="68"/>
        <v>390</v>
      </c>
      <c r="O39" s="32">
        <f t="shared" si="69"/>
        <v>128</v>
      </c>
      <c r="P39" s="32">
        <f t="shared" si="70"/>
        <v>37.700000000000003</v>
      </c>
      <c r="Q39" s="32">
        <f t="shared" si="71"/>
        <v>43.349999999999994</v>
      </c>
      <c r="R39" s="32">
        <f t="shared" si="72"/>
        <v>188.05500000000001</v>
      </c>
      <c r="S39" s="33">
        <f t="shared" si="73"/>
        <v>1003.105</v>
      </c>
      <c r="T39" s="23" t="e">
        <f t="shared" ca="1" si="74"/>
        <v>#NAME?</v>
      </c>
      <c r="U39" s="61" t="e">
        <f t="shared" ca="1" si="53"/>
        <v>#NAME?</v>
      </c>
      <c r="V39" s="202"/>
      <c r="W39" s="9"/>
      <c r="AC39" s="24"/>
    </row>
    <row r="40" spans="1:29" ht="15.75" customHeight="1">
      <c r="A40" s="215"/>
      <c r="B40" s="63" t="s">
        <v>76</v>
      </c>
      <c r="C40" s="31"/>
      <c r="D40" s="31"/>
      <c r="E40" s="49"/>
      <c r="F40" s="31">
        <v>14</v>
      </c>
      <c r="G40" s="31"/>
      <c r="H40" s="51">
        <f t="shared" si="63"/>
        <v>0.70000000000000007</v>
      </c>
      <c r="I40" s="51">
        <f t="shared" si="64"/>
        <v>2.1</v>
      </c>
      <c r="J40" s="20">
        <f t="shared" si="65"/>
        <v>5.04</v>
      </c>
      <c r="K40" s="32">
        <f t="shared" ref="K40:L40" si="76">$K$2*C40</f>
        <v>0</v>
      </c>
      <c r="L40" s="32">
        <f t="shared" si="76"/>
        <v>0</v>
      </c>
      <c r="M40" s="32">
        <f t="shared" si="67"/>
        <v>0</v>
      </c>
      <c r="N40" s="32">
        <f t="shared" si="68"/>
        <v>420</v>
      </c>
      <c r="O40" s="32">
        <f t="shared" si="69"/>
        <v>0</v>
      </c>
      <c r="P40" s="32">
        <f t="shared" si="70"/>
        <v>20.3</v>
      </c>
      <c r="Q40" s="32">
        <f t="shared" si="71"/>
        <v>35.700000000000003</v>
      </c>
      <c r="R40" s="32">
        <f t="shared" si="72"/>
        <v>105.84</v>
      </c>
      <c r="S40" s="33">
        <f t="shared" si="73"/>
        <v>581.84</v>
      </c>
      <c r="T40" s="23" t="e">
        <f t="shared" ca="1" si="74"/>
        <v>#NAME?</v>
      </c>
      <c r="U40" s="61" t="e">
        <f t="shared" ca="1" si="53"/>
        <v>#NAME?</v>
      </c>
      <c r="V40" s="202"/>
      <c r="W40" s="9"/>
      <c r="AC40" s="24"/>
    </row>
    <row r="41" spans="1:29" ht="15.75" customHeight="1">
      <c r="A41" s="215"/>
      <c r="B41" s="63" t="s">
        <v>77</v>
      </c>
      <c r="C41" s="31">
        <v>5</v>
      </c>
      <c r="D41" s="31"/>
      <c r="E41" s="49"/>
      <c r="F41" s="31">
        <v>9</v>
      </c>
      <c r="G41" s="31"/>
      <c r="H41" s="51">
        <f t="shared" si="63"/>
        <v>0.70000000000000007</v>
      </c>
      <c r="I41" s="51">
        <f t="shared" si="64"/>
        <v>1.3499999999999999</v>
      </c>
      <c r="J41" s="20">
        <f t="shared" si="65"/>
        <v>4.8150000000000004</v>
      </c>
      <c r="K41" s="32">
        <f t="shared" ref="K41:L41" si="77">$K$2*C41</f>
        <v>120</v>
      </c>
      <c r="L41" s="32">
        <f t="shared" si="77"/>
        <v>0</v>
      </c>
      <c r="M41" s="32">
        <f t="shared" si="67"/>
        <v>0</v>
      </c>
      <c r="N41" s="32">
        <f t="shared" si="68"/>
        <v>270</v>
      </c>
      <c r="O41" s="32">
        <f t="shared" si="69"/>
        <v>0</v>
      </c>
      <c r="P41" s="32">
        <f t="shared" si="70"/>
        <v>20.3</v>
      </c>
      <c r="Q41" s="32">
        <f t="shared" si="71"/>
        <v>22.95</v>
      </c>
      <c r="R41" s="32">
        <f t="shared" si="72"/>
        <v>101.11500000000001</v>
      </c>
      <c r="S41" s="33">
        <f t="shared" si="73"/>
        <v>534.36500000000001</v>
      </c>
      <c r="T41" s="23" t="e">
        <f t="shared" ca="1" si="74"/>
        <v>#NAME?</v>
      </c>
      <c r="U41" s="61" t="e">
        <f t="shared" ca="1" si="53"/>
        <v>#NAME?</v>
      </c>
      <c r="V41" s="202"/>
      <c r="W41" s="9"/>
      <c r="AC41" s="24"/>
    </row>
    <row r="42" spans="1:29" ht="15.75" customHeight="1">
      <c r="A42" s="215"/>
      <c r="B42" s="63" t="s">
        <v>78</v>
      </c>
      <c r="C42" s="31">
        <v>8</v>
      </c>
      <c r="D42" s="31"/>
      <c r="E42" s="49"/>
      <c r="F42" s="31">
        <v>12</v>
      </c>
      <c r="G42" s="31"/>
      <c r="H42" s="51">
        <f t="shared" si="63"/>
        <v>1</v>
      </c>
      <c r="I42" s="51">
        <f t="shared" si="64"/>
        <v>1.7999999999999998</v>
      </c>
      <c r="J42" s="20">
        <f t="shared" si="65"/>
        <v>6.84</v>
      </c>
      <c r="K42" s="32">
        <f t="shared" ref="K42:L42" si="78">$K$2*C42</f>
        <v>192</v>
      </c>
      <c r="L42" s="32">
        <f t="shared" si="78"/>
        <v>0</v>
      </c>
      <c r="M42" s="32">
        <f t="shared" si="67"/>
        <v>0</v>
      </c>
      <c r="N42" s="32">
        <f t="shared" si="68"/>
        <v>360</v>
      </c>
      <c r="O42" s="32">
        <f t="shared" si="69"/>
        <v>0</v>
      </c>
      <c r="P42" s="32">
        <f t="shared" si="70"/>
        <v>29</v>
      </c>
      <c r="Q42" s="32">
        <f t="shared" si="71"/>
        <v>30.599999999999998</v>
      </c>
      <c r="R42" s="32">
        <f t="shared" si="72"/>
        <v>143.63999999999999</v>
      </c>
      <c r="S42" s="33">
        <f t="shared" si="73"/>
        <v>755.24</v>
      </c>
      <c r="T42" s="23" t="e">
        <f t="shared" ca="1" si="74"/>
        <v>#NAME?</v>
      </c>
      <c r="U42" s="61" t="e">
        <f t="shared" ca="1" si="53"/>
        <v>#NAME?</v>
      </c>
      <c r="V42" s="202"/>
      <c r="W42" s="9"/>
      <c r="AC42" s="24"/>
    </row>
    <row r="43" spans="1:29" ht="15.75" customHeight="1">
      <c r="A43" s="215"/>
      <c r="B43" s="63" t="s">
        <v>79</v>
      </c>
      <c r="C43" s="31"/>
      <c r="D43" s="31"/>
      <c r="E43" s="49"/>
      <c r="F43" s="31"/>
      <c r="G43" s="31"/>
      <c r="H43" s="51">
        <f t="shared" si="63"/>
        <v>0</v>
      </c>
      <c r="I43" s="51">
        <f t="shared" si="64"/>
        <v>0</v>
      </c>
      <c r="J43" s="20">
        <f t="shared" si="65"/>
        <v>0</v>
      </c>
      <c r="K43" s="32">
        <f t="shared" ref="K43:L43" si="79">$K$2*C43</f>
        <v>0</v>
      </c>
      <c r="L43" s="32">
        <f t="shared" si="79"/>
        <v>0</v>
      </c>
      <c r="M43" s="32">
        <f t="shared" si="67"/>
        <v>0</v>
      </c>
      <c r="N43" s="32">
        <f t="shared" si="68"/>
        <v>0</v>
      </c>
      <c r="O43" s="32">
        <f t="shared" si="69"/>
        <v>0</v>
      </c>
      <c r="P43" s="32">
        <f t="shared" si="70"/>
        <v>0</v>
      </c>
      <c r="Q43" s="32">
        <f t="shared" si="71"/>
        <v>0</v>
      </c>
      <c r="R43" s="32">
        <f t="shared" si="72"/>
        <v>0</v>
      </c>
      <c r="S43" s="33">
        <f t="shared" si="73"/>
        <v>0</v>
      </c>
      <c r="T43" s="23" t="e">
        <f t="shared" ca="1" si="74"/>
        <v>#NAME?</v>
      </c>
      <c r="U43" s="61" t="e">
        <f t="shared" ca="1" si="53"/>
        <v>#NAME?</v>
      </c>
      <c r="V43" s="202"/>
      <c r="W43" s="9"/>
      <c r="AC43" s="24"/>
    </row>
    <row r="44" spans="1:29" ht="15.75" customHeight="1">
      <c r="A44" s="215"/>
      <c r="B44" s="63" t="s">
        <v>80</v>
      </c>
      <c r="C44" s="31">
        <v>27</v>
      </c>
      <c r="D44" s="31"/>
      <c r="E44" s="49"/>
      <c r="F44" s="31">
        <v>9</v>
      </c>
      <c r="G44" s="31">
        <v>23</v>
      </c>
      <c r="H44" s="51">
        <f t="shared" si="63"/>
        <v>2.95</v>
      </c>
      <c r="I44" s="51">
        <f t="shared" si="64"/>
        <v>4.8</v>
      </c>
      <c r="J44" s="20">
        <f t="shared" si="65"/>
        <v>20.024999999999999</v>
      </c>
      <c r="K44" s="32">
        <f t="shared" ref="K44:L44" si="80">$K$2*C44</f>
        <v>648</v>
      </c>
      <c r="L44" s="32">
        <f t="shared" si="80"/>
        <v>0</v>
      </c>
      <c r="M44" s="32">
        <f t="shared" si="67"/>
        <v>0</v>
      </c>
      <c r="N44" s="32">
        <f t="shared" si="68"/>
        <v>270</v>
      </c>
      <c r="O44" s="32">
        <f t="shared" si="69"/>
        <v>736</v>
      </c>
      <c r="P44" s="32">
        <f t="shared" si="70"/>
        <v>85.550000000000011</v>
      </c>
      <c r="Q44" s="32">
        <f t="shared" si="71"/>
        <v>81.599999999999994</v>
      </c>
      <c r="R44" s="32">
        <f t="shared" si="72"/>
        <v>420.52499999999998</v>
      </c>
      <c r="S44" s="33">
        <f t="shared" si="73"/>
        <v>2241.6749999999997</v>
      </c>
      <c r="T44" s="23" t="e">
        <f t="shared" ca="1" si="74"/>
        <v>#NAME?</v>
      </c>
      <c r="U44" s="61" t="e">
        <f t="shared" ca="1" si="53"/>
        <v>#NAME?</v>
      </c>
      <c r="V44" s="202"/>
      <c r="W44" s="9"/>
      <c r="AC44" s="24"/>
    </row>
    <row r="45" spans="1:29" ht="15.75" customHeight="1">
      <c r="A45" s="215"/>
      <c r="B45" s="63" t="s">
        <v>81</v>
      </c>
      <c r="C45" s="31">
        <v>3</v>
      </c>
      <c r="D45" s="31">
        <v>7</v>
      </c>
      <c r="E45" s="49"/>
      <c r="F45" s="31">
        <v>3</v>
      </c>
      <c r="G45" s="31">
        <v>12</v>
      </c>
      <c r="H45" s="51">
        <f t="shared" si="63"/>
        <v>1.25</v>
      </c>
      <c r="I45" s="51">
        <f t="shared" si="64"/>
        <v>2.25</v>
      </c>
      <c r="J45" s="20">
        <f t="shared" si="65"/>
        <v>8.5499999999999989</v>
      </c>
      <c r="K45" s="32">
        <f t="shared" ref="K45:L45" si="81">$K$2*C45</f>
        <v>72</v>
      </c>
      <c r="L45" s="32">
        <f t="shared" si="81"/>
        <v>168</v>
      </c>
      <c r="M45" s="32">
        <f t="shared" si="67"/>
        <v>0</v>
      </c>
      <c r="N45" s="32">
        <f t="shared" si="68"/>
        <v>90</v>
      </c>
      <c r="O45" s="32">
        <f t="shared" si="69"/>
        <v>384</v>
      </c>
      <c r="P45" s="32">
        <f t="shared" si="70"/>
        <v>36.25</v>
      </c>
      <c r="Q45" s="32">
        <f t="shared" si="71"/>
        <v>38.25</v>
      </c>
      <c r="R45" s="32">
        <f t="shared" si="72"/>
        <v>179.54999999999998</v>
      </c>
      <c r="S45" s="33">
        <f t="shared" si="73"/>
        <v>968.05</v>
      </c>
      <c r="T45" s="23" t="e">
        <f t="shared" ca="1" si="74"/>
        <v>#NAME?</v>
      </c>
      <c r="U45" s="61" t="e">
        <f t="shared" ca="1" si="53"/>
        <v>#NAME?</v>
      </c>
      <c r="V45" s="202"/>
      <c r="W45" s="9"/>
      <c r="X45" s="65"/>
      <c r="AC45" s="24"/>
    </row>
    <row r="46" spans="1:29" ht="15.75" customHeight="1">
      <c r="A46" s="215"/>
      <c r="B46" s="63" t="s">
        <v>82</v>
      </c>
      <c r="C46" s="51">
        <v>6</v>
      </c>
      <c r="D46" s="51"/>
      <c r="E46" s="52"/>
      <c r="F46" s="51">
        <v>7</v>
      </c>
      <c r="G46" s="51"/>
      <c r="H46" s="51">
        <f t="shared" si="63"/>
        <v>0.65</v>
      </c>
      <c r="I46" s="51">
        <f t="shared" si="64"/>
        <v>1.05</v>
      </c>
      <c r="J46" s="20">
        <f t="shared" si="65"/>
        <v>4.41</v>
      </c>
      <c r="K46" s="32">
        <f t="shared" ref="K46:L46" si="82">$K$2*C46</f>
        <v>144</v>
      </c>
      <c r="L46" s="32">
        <f t="shared" si="82"/>
        <v>0</v>
      </c>
      <c r="M46" s="32">
        <f t="shared" si="67"/>
        <v>0</v>
      </c>
      <c r="N46" s="32">
        <f t="shared" si="68"/>
        <v>210</v>
      </c>
      <c r="O46" s="32">
        <f t="shared" si="69"/>
        <v>0</v>
      </c>
      <c r="P46" s="32">
        <f t="shared" si="70"/>
        <v>18.850000000000001</v>
      </c>
      <c r="Q46" s="32">
        <f t="shared" si="71"/>
        <v>17.850000000000001</v>
      </c>
      <c r="R46" s="32">
        <f t="shared" si="72"/>
        <v>92.61</v>
      </c>
      <c r="S46" s="33">
        <f t="shared" si="73"/>
        <v>483.31000000000006</v>
      </c>
      <c r="T46" s="23" t="e">
        <f t="shared" ca="1" si="74"/>
        <v>#NAME?</v>
      </c>
      <c r="U46" s="61" t="e">
        <f t="shared" ca="1" si="53"/>
        <v>#NAME?</v>
      </c>
      <c r="V46" s="202"/>
      <c r="W46" s="9"/>
      <c r="X46" s="65"/>
      <c r="AC46" s="24"/>
    </row>
    <row r="47" spans="1:29" ht="15.75" customHeight="1">
      <c r="A47" s="215"/>
      <c r="B47" s="63" t="s">
        <v>83</v>
      </c>
      <c r="C47" s="31"/>
      <c r="D47" s="31"/>
      <c r="E47" s="49"/>
      <c r="F47" s="31"/>
      <c r="G47" s="31"/>
      <c r="H47" s="51">
        <f t="shared" si="63"/>
        <v>0</v>
      </c>
      <c r="I47" s="51">
        <f t="shared" si="64"/>
        <v>0</v>
      </c>
      <c r="J47" s="20">
        <f t="shared" si="65"/>
        <v>0</v>
      </c>
      <c r="K47" s="32">
        <f t="shared" ref="K47:L47" si="83">$K$2*C47</f>
        <v>0</v>
      </c>
      <c r="L47" s="32">
        <f t="shared" si="83"/>
        <v>0</v>
      </c>
      <c r="M47" s="32">
        <f t="shared" si="67"/>
        <v>0</v>
      </c>
      <c r="N47" s="32">
        <f t="shared" si="68"/>
        <v>0</v>
      </c>
      <c r="O47" s="32">
        <f t="shared" si="69"/>
        <v>0</v>
      </c>
      <c r="P47" s="32">
        <f t="shared" si="70"/>
        <v>0</v>
      </c>
      <c r="Q47" s="32">
        <f t="shared" si="71"/>
        <v>0</v>
      </c>
      <c r="R47" s="32">
        <f t="shared" si="72"/>
        <v>0</v>
      </c>
      <c r="S47" s="33">
        <f t="shared" si="73"/>
        <v>0</v>
      </c>
      <c r="T47" s="23" t="e">
        <f t="shared" ca="1" si="74"/>
        <v>#NAME?</v>
      </c>
      <c r="U47" s="61" t="e">
        <f t="shared" ca="1" si="53"/>
        <v>#NAME?</v>
      </c>
      <c r="V47" s="202"/>
      <c r="W47" s="9"/>
      <c r="X47" s="65"/>
      <c r="AC47" s="24"/>
    </row>
    <row r="48" spans="1:29" ht="15.75" customHeight="1">
      <c r="A48" s="215"/>
      <c r="B48" s="63" t="s">
        <v>84</v>
      </c>
      <c r="C48" s="31"/>
      <c r="D48" s="31"/>
      <c r="E48" s="49"/>
      <c r="F48" s="31">
        <v>4</v>
      </c>
      <c r="G48" s="31"/>
      <c r="H48" s="51">
        <f t="shared" si="63"/>
        <v>0.2</v>
      </c>
      <c r="I48" s="51">
        <f t="shared" si="64"/>
        <v>0.6</v>
      </c>
      <c r="J48" s="20">
        <f t="shared" si="65"/>
        <v>1.44</v>
      </c>
      <c r="K48" s="32">
        <f t="shared" ref="K48:L48" si="84">$K$2*C48</f>
        <v>0</v>
      </c>
      <c r="L48" s="32">
        <f t="shared" si="84"/>
        <v>0</v>
      </c>
      <c r="M48" s="32">
        <f t="shared" si="67"/>
        <v>0</v>
      </c>
      <c r="N48" s="32">
        <f t="shared" si="68"/>
        <v>120</v>
      </c>
      <c r="O48" s="32">
        <f t="shared" si="69"/>
        <v>0</v>
      </c>
      <c r="P48" s="32">
        <f t="shared" si="70"/>
        <v>5.8000000000000007</v>
      </c>
      <c r="Q48" s="32">
        <f t="shared" si="71"/>
        <v>10.199999999999999</v>
      </c>
      <c r="R48" s="32">
        <f t="shared" si="72"/>
        <v>30.24</v>
      </c>
      <c r="S48" s="33">
        <f t="shared" si="73"/>
        <v>166.24</v>
      </c>
      <c r="T48" s="23" t="e">
        <f t="shared" ca="1" si="74"/>
        <v>#NAME?</v>
      </c>
      <c r="U48" s="61" t="e">
        <f t="shared" ca="1" si="53"/>
        <v>#NAME?</v>
      </c>
      <c r="V48" s="202"/>
      <c r="W48" s="9"/>
      <c r="X48" s="66"/>
      <c r="Y48" s="67"/>
      <c r="Z48" s="67"/>
      <c r="AA48" s="67"/>
      <c r="AB48" s="67"/>
      <c r="AC48" s="24"/>
    </row>
    <row r="49" spans="1:29" ht="15.75" customHeight="1">
      <c r="A49" s="215"/>
      <c r="B49" s="63" t="s">
        <v>85</v>
      </c>
      <c r="C49" s="31"/>
      <c r="D49" s="31"/>
      <c r="E49" s="49"/>
      <c r="F49" s="31">
        <v>6</v>
      </c>
      <c r="G49" s="31"/>
      <c r="H49" s="51">
        <f t="shared" si="63"/>
        <v>0.30000000000000004</v>
      </c>
      <c r="I49" s="51">
        <f t="shared" si="64"/>
        <v>0.89999999999999991</v>
      </c>
      <c r="J49" s="20">
        <f t="shared" si="65"/>
        <v>2.1599999999999997</v>
      </c>
      <c r="K49" s="32">
        <f t="shared" ref="K49:L49" si="85">$K$2*C49</f>
        <v>0</v>
      </c>
      <c r="L49" s="32">
        <f t="shared" si="85"/>
        <v>0</v>
      </c>
      <c r="M49" s="32">
        <f t="shared" si="67"/>
        <v>0</v>
      </c>
      <c r="N49" s="32">
        <f t="shared" si="68"/>
        <v>180</v>
      </c>
      <c r="O49" s="32">
        <f t="shared" si="69"/>
        <v>0</v>
      </c>
      <c r="P49" s="32">
        <f t="shared" si="70"/>
        <v>8.7000000000000011</v>
      </c>
      <c r="Q49" s="32">
        <f t="shared" si="71"/>
        <v>15.299999999999999</v>
      </c>
      <c r="R49" s="32">
        <f t="shared" si="72"/>
        <v>45.359999999999992</v>
      </c>
      <c r="S49" s="33">
        <f t="shared" si="73"/>
        <v>249.35999999999999</v>
      </c>
      <c r="T49" s="23" t="e">
        <f t="shared" ca="1" si="74"/>
        <v>#NAME?</v>
      </c>
      <c r="U49" s="61" t="e">
        <f t="shared" ca="1" si="53"/>
        <v>#NAME?</v>
      </c>
      <c r="V49" s="202"/>
      <c r="W49" s="9"/>
      <c r="X49" s="66"/>
      <c r="AC49" s="24"/>
    </row>
    <row r="50" spans="1:29" ht="15.75" customHeight="1">
      <c r="A50" s="215"/>
      <c r="B50" s="63" t="s">
        <v>86</v>
      </c>
      <c r="C50" s="31"/>
      <c r="D50" s="31"/>
      <c r="E50" s="49"/>
      <c r="F50" s="31">
        <v>2</v>
      </c>
      <c r="G50" s="31"/>
      <c r="H50" s="51">
        <f t="shared" si="63"/>
        <v>0.1</v>
      </c>
      <c r="I50" s="51">
        <f t="shared" si="64"/>
        <v>0.3</v>
      </c>
      <c r="J50" s="20">
        <f t="shared" si="65"/>
        <v>0.72</v>
      </c>
      <c r="K50" s="32">
        <f t="shared" ref="K50:L50" si="86">$K$2*C50</f>
        <v>0</v>
      </c>
      <c r="L50" s="32">
        <f t="shared" si="86"/>
        <v>0</v>
      </c>
      <c r="M50" s="32">
        <f t="shared" si="67"/>
        <v>0</v>
      </c>
      <c r="N50" s="32">
        <f t="shared" si="68"/>
        <v>60</v>
      </c>
      <c r="O50" s="32">
        <f t="shared" si="69"/>
        <v>0</v>
      </c>
      <c r="P50" s="32">
        <f t="shared" si="70"/>
        <v>2.9000000000000004</v>
      </c>
      <c r="Q50" s="32">
        <f t="shared" si="71"/>
        <v>5.0999999999999996</v>
      </c>
      <c r="R50" s="32">
        <f t="shared" si="72"/>
        <v>15.12</v>
      </c>
      <c r="S50" s="33">
        <f t="shared" si="73"/>
        <v>83.12</v>
      </c>
      <c r="T50" s="23" t="e">
        <f t="shared" ca="1" si="74"/>
        <v>#NAME?</v>
      </c>
      <c r="U50" s="61" t="e">
        <f t="shared" ca="1" si="53"/>
        <v>#NAME?</v>
      </c>
      <c r="V50" s="202"/>
      <c r="W50" s="9"/>
      <c r="X50" s="66"/>
      <c r="Y50" s="68"/>
      <c r="Z50" s="68"/>
      <c r="AA50" s="68"/>
      <c r="AB50" s="68"/>
      <c r="AC50" s="24"/>
    </row>
    <row r="51" spans="1:29" ht="15.75" customHeight="1">
      <c r="A51" s="216"/>
      <c r="B51" s="55"/>
      <c r="C51" s="56">
        <f t="shared" ref="C51:T51" si="87">SUM(C38:C50)</f>
        <v>58</v>
      </c>
      <c r="D51" s="56">
        <f t="shared" si="87"/>
        <v>7</v>
      </c>
      <c r="E51" s="56">
        <f t="shared" si="87"/>
        <v>0</v>
      </c>
      <c r="F51" s="56">
        <f t="shared" si="87"/>
        <v>179</v>
      </c>
      <c r="G51" s="56">
        <f t="shared" si="87"/>
        <v>39</v>
      </c>
      <c r="H51" s="56">
        <f t="shared" si="87"/>
        <v>14.149999999999999</v>
      </c>
      <c r="I51" s="56">
        <f t="shared" si="87"/>
        <v>32.700000000000003</v>
      </c>
      <c r="J51" s="56">
        <f t="shared" si="87"/>
        <v>98.95499999999997</v>
      </c>
      <c r="K51" s="57">
        <f t="shared" si="87"/>
        <v>1392</v>
      </c>
      <c r="L51" s="57">
        <f t="shared" si="87"/>
        <v>168</v>
      </c>
      <c r="M51" s="57">
        <f t="shared" si="87"/>
        <v>0</v>
      </c>
      <c r="N51" s="57">
        <f t="shared" si="87"/>
        <v>5370</v>
      </c>
      <c r="O51" s="57">
        <f t="shared" si="87"/>
        <v>1248</v>
      </c>
      <c r="P51" s="57">
        <f t="shared" si="87"/>
        <v>410.35</v>
      </c>
      <c r="Q51" s="57">
        <f t="shared" si="87"/>
        <v>555.90000000000009</v>
      </c>
      <c r="R51" s="57">
        <f t="shared" si="87"/>
        <v>2078.0549999999998</v>
      </c>
      <c r="S51" s="57">
        <f t="shared" si="87"/>
        <v>11222.304999999998</v>
      </c>
      <c r="T51" s="64" t="e">
        <f t="shared" ca="1" si="87"/>
        <v>#NAME?</v>
      </c>
      <c r="U51" s="64" t="e">
        <f t="shared" ca="1" si="53"/>
        <v>#NAME?</v>
      </c>
      <c r="V51" s="9"/>
      <c r="W51" s="9"/>
      <c r="X51" s="66"/>
      <c r="Y51" s="68"/>
      <c r="Z51" s="68"/>
      <c r="AA51" s="68"/>
      <c r="AB51" s="68"/>
      <c r="AC51" s="24"/>
    </row>
    <row r="52" spans="1:29" ht="15.75" customHeight="1">
      <c r="A52" s="217" t="s">
        <v>87</v>
      </c>
      <c r="B52" s="218"/>
      <c r="C52" s="69">
        <f t="shared" ref="C52:T52" si="88">C27+C37</f>
        <v>116</v>
      </c>
      <c r="D52" s="69">
        <f t="shared" si="88"/>
        <v>14</v>
      </c>
      <c r="E52" s="69">
        <f t="shared" si="88"/>
        <v>0</v>
      </c>
      <c r="F52" s="69">
        <f t="shared" si="88"/>
        <v>389</v>
      </c>
      <c r="G52" s="69">
        <f t="shared" si="88"/>
        <v>97</v>
      </c>
      <c r="H52" s="69">
        <f t="shared" si="88"/>
        <v>30.799999999999997</v>
      </c>
      <c r="I52" s="69">
        <f t="shared" si="88"/>
        <v>72.900000000000006</v>
      </c>
      <c r="J52" s="69">
        <f t="shared" si="88"/>
        <v>215.90999999999997</v>
      </c>
      <c r="K52" s="70">
        <f t="shared" si="88"/>
        <v>2784</v>
      </c>
      <c r="L52" s="70">
        <f t="shared" si="88"/>
        <v>336</v>
      </c>
      <c r="M52" s="70">
        <f t="shared" si="88"/>
        <v>0</v>
      </c>
      <c r="N52" s="70">
        <f t="shared" si="88"/>
        <v>11670</v>
      </c>
      <c r="O52" s="70">
        <f t="shared" si="88"/>
        <v>3104</v>
      </c>
      <c r="P52" s="70">
        <f t="shared" si="88"/>
        <v>893.2</v>
      </c>
      <c r="Q52" s="70">
        <f t="shared" si="88"/>
        <v>1239.3000000000002</v>
      </c>
      <c r="R52" s="70">
        <f t="shared" si="88"/>
        <v>4534.1100000000006</v>
      </c>
      <c r="S52" s="70">
        <f t="shared" si="88"/>
        <v>32968.508999999998</v>
      </c>
      <c r="T52" s="69" t="e">
        <f t="shared" ca="1" si="88"/>
        <v>#NAME?</v>
      </c>
      <c r="U52" s="71" t="e">
        <f t="shared" ca="1" si="53"/>
        <v>#NAME?</v>
      </c>
      <c r="V52" s="9"/>
      <c r="W52" s="9"/>
      <c r="X52" s="66"/>
      <c r="AC52" s="24"/>
    </row>
    <row r="53" spans="1:29" ht="15.75" customHeight="1">
      <c r="A53" s="219" t="s">
        <v>88</v>
      </c>
      <c r="B53" s="218"/>
      <c r="C53" s="72">
        <f t="shared" ref="C53:T53" si="89">C27+C37+C51</f>
        <v>174</v>
      </c>
      <c r="D53" s="72">
        <f t="shared" si="89"/>
        <v>21</v>
      </c>
      <c r="E53" s="72">
        <f t="shared" si="89"/>
        <v>0</v>
      </c>
      <c r="F53" s="72">
        <f t="shared" si="89"/>
        <v>568</v>
      </c>
      <c r="G53" s="72">
        <f t="shared" si="89"/>
        <v>136</v>
      </c>
      <c r="H53" s="72">
        <f t="shared" si="89"/>
        <v>44.949999999999996</v>
      </c>
      <c r="I53" s="72">
        <f t="shared" si="89"/>
        <v>105.60000000000001</v>
      </c>
      <c r="J53" s="72">
        <f t="shared" si="89"/>
        <v>314.86499999999995</v>
      </c>
      <c r="K53" s="73">
        <f t="shared" si="89"/>
        <v>4176</v>
      </c>
      <c r="L53" s="73">
        <f t="shared" si="89"/>
        <v>504</v>
      </c>
      <c r="M53" s="73">
        <f t="shared" si="89"/>
        <v>0</v>
      </c>
      <c r="N53" s="73">
        <f t="shared" si="89"/>
        <v>17040</v>
      </c>
      <c r="O53" s="73">
        <f t="shared" si="89"/>
        <v>4352</v>
      </c>
      <c r="P53" s="73">
        <f t="shared" si="89"/>
        <v>1303.5500000000002</v>
      </c>
      <c r="Q53" s="73">
        <f t="shared" si="89"/>
        <v>1795.2000000000003</v>
      </c>
      <c r="R53" s="73">
        <f t="shared" si="89"/>
        <v>6612.1650000000009</v>
      </c>
      <c r="S53" s="73">
        <f t="shared" si="89"/>
        <v>44190.813999999998</v>
      </c>
      <c r="T53" s="74" t="e">
        <f t="shared" ca="1" si="89"/>
        <v>#NAME?</v>
      </c>
      <c r="U53" s="72" t="e">
        <f t="shared" ca="1" si="53"/>
        <v>#NAME?</v>
      </c>
      <c r="V53" s="9"/>
      <c r="W53" s="9"/>
      <c r="X53" s="66"/>
      <c r="AC53" s="24"/>
    </row>
    <row r="54" spans="1:29" ht="15.75" customHeight="1">
      <c r="A54" s="39"/>
      <c r="F54" s="39"/>
      <c r="G54" s="39"/>
      <c r="H54" s="39"/>
      <c r="I54" s="39"/>
      <c r="J54" s="39"/>
      <c r="K54" s="39"/>
      <c r="L54" s="39"/>
      <c r="M54" s="39"/>
      <c r="N54" s="39"/>
      <c r="O54" s="39"/>
      <c r="P54" s="39"/>
      <c r="Q54" s="39"/>
      <c r="R54" s="39"/>
      <c r="S54" s="39"/>
      <c r="T54" s="66"/>
      <c r="U54" s="66"/>
      <c r="V54" s="39"/>
      <c r="W54" s="39"/>
      <c r="X54" s="66"/>
      <c r="AC54" s="75"/>
    </row>
    <row r="55" spans="1:29" ht="15.75" customHeight="1">
      <c r="A55" s="39"/>
      <c r="F55" s="39"/>
      <c r="G55" s="39"/>
      <c r="H55" s="39"/>
      <c r="I55" s="39"/>
      <c r="J55" s="39"/>
      <c r="K55" s="39"/>
      <c r="L55" s="39"/>
      <c r="M55" s="39"/>
      <c r="N55" s="39"/>
      <c r="O55" s="39"/>
      <c r="P55" s="39"/>
      <c r="Q55" s="39"/>
      <c r="R55" s="39"/>
      <c r="S55" s="39"/>
      <c r="T55" s="66"/>
      <c r="U55" s="66"/>
      <c r="V55" s="39"/>
      <c r="W55" s="39"/>
      <c r="AC55" s="39"/>
    </row>
    <row r="56" spans="1:29" ht="15.75" customHeight="1"/>
    <row r="57" spans="1:29" ht="15.75" customHeight="1"/>
    <row r="58" spans="1:29" ht="15.75" customHeight="1"/>
    <row r="59" spans="1:29" ht="15.75" customHeight="1"/>
    <row r="60" spans="1:29" ht="15.75" customHeight="1"/>
    <row r="61" spans="1:29" ht="15.75" customHeight="1"/>
    <row r="62" spans="1:29" ht="15.75" customHeight="1"/>
    <row r="63" spans="1:29" ht="15.75" customHeight="1"/>
    <row r="64" spans="1:2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V28:V37"/>
    <mergeCell ref="V38:V50"/>
    <mergeCell ref="V1:AC1"/>
    <mergeCell ref="V4:V27"/>
    <mergeCell ref="X4:AB4"/>
    <mergeCell ref="X5:AA5"/>
    <mergeCell ref="X6:AA6"/>
    <mergeCell ref="X7:AA7"/>
    <mergeCell ref="X8:AA8"/>
    <mergeCell ref="C2:E2"/>
    <mergeCell ref="F2:J2"/>
    <mergeCell ref="A3:B3"/>
    <mergeCell ref="C3:E3"/>
    <mergeCell ref="F3:J3"/>
    <mergeCell ref="A28:A37"/>
    <mergeCell ref="A38:A51"/>
    <mergeCell ref="A52:B52"/>
    <mergeCell ref="A53:B53"/>
    <mergeCell ref="A2:B2"/>
    <mergeCell ref="A4:A27"/>
    <mergeCell ref="C13:R13"/>
    <mergeCell ref="C14:R14"/>
    <mergeCell ref="C15:R15"/>
    <mergeCell ref="C16:R16"/>
    <mergeCell ref="C17:R17"/>
    <mergeCell ref="X9:AA9"/>
    <mergeCell ref="X10:AA10"/>
    <mergeCell ref="C10:R10"/>
    <mergeCell ref="C11:R11"/>
    <mergeCell ref="C12:R12"/>
  </mergeCells>
  <conditionalFormatting sqref="C4:H53 I27:U27 I37:U37 I51:U53">
    <cfRule type="containsBlanks" dxfId="1" priority="1" stopIfTrue="1">
      <formula>LEN(TRIM(C4))=0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0"/>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ColWidth="12.5703125" defaultRowHeight="15" customHeight="1"/>
  <cols>
    <col min="1" max="1" width="4.85546875" customWidth="1"/>
    <col min="2" max="2" width="41.42578125" customWidth="1"/>
    <col min="3" max="3" width="6" customWidth="1"/>
    <col min="4" max="4" width="5" customWidth="1"/>
    <col min="5" max="5" width="5.42578125" customWidth="1"/>
    <col min="6" max="6" width="5" customWidth="1"/>
    <col min="7" max="7" width="7.42578125" customWidth="1"/>
    <col min="8" max="8" width="5" customWidth="1"/>
    <col min="9" max="9" width="7.5703125" customWidth="1"/>
    <col min="10" max="10" width="5" customWidth="1"/>
    <col min="11" max="11" width="11.7109375" customWidth="1"/>
    <col min="12" max="12" width="5" customWidth="1"/>
    <col min="13" max="13" width="11" customWidth="1"/>
    <col min="14" max="14" width="5" customWidth="1"/>
    <col min="15" max="16" width="11.7109375" customWidth="1"/>
    <col min="17" max="17" width="16.7109375" customWidth="1"/>
    <col min="19" max="19" width="26.85546875" customWidth="1"/>
  </cols>
  <sheetData>
    <row r="1" spans="1:20" ht="15.75" customHeight="1">
      <c r="A1" s="76"/>
      <c r="B1" s="76"/>
      <c r="C1" s="77" t="s">
        <v>89</v>
      </c>
      <c r="D1" s="77" t="s">
        <v>90</v>
      </c>
      <c r="E1" s="77" t="s">
        <v>89</v>
      </c>
      <c r="F1" s="77" t="s">
        <v>90</v>
      </c>
      <c r="G1" s="77" t="s">
        <v>89</v>
      </c>
      <c r="H1" s="77" t="s">
        <v>90</v>
      </c>
      <c r="I1" s="77" t="s">
        <v>89</v>
      </c>
      <c r="J1" s="77" t="s">
        <v>90</v>
      </c>
      <c r="K1" s="77" t="s">
        <v>89</v>
      </c>
      <c r="L1" s="77" t="s">
        <v>90</v>
      </c>
      <c r="M1" s="77" t="s">
        <v>89</v>
      </c>
      <c r="N1" s="77" t="s">
        <v>90</v>
      </c>
      <c r="O1" s="77" t="s">
        <v>89</v>
      </c>
      <c r="P1" s="77" t="s">
        <v>90</v>
      </c>
      <c r="Q1" s="78"/>
      <c r="S1" s="79"/>
    </row>
    <row r="2" spans="1:20" ht="15.75" customHeight="1">
      <c r="A2" s="76"/>
      <c r="B2" s="80" t="s">
        <v>91</v>
      </c>
      <c r="C2" s="238" t="s">
        <v>92</v>
      </c>
      <c r="D2" s="213"/>
      <c r="E2" s="238" t="s">
        <v>93</v>
      </c>
      <c r="F2" s="213"/>
      <c r="G2" s="238" t="s">
        <v>94</v>
      </c>
      <c r="H2" s="213"/>
      <c r="I2" s="238" t="s">
        <v>95</v>
      </c>
      <c r="J2" s="213"/>
      <c r="K2" s="238" t="s">
        <v>96</v>
      </c>
      <c r="L2" s="213"/>
      <c r="M2" s="238" t="s">
        <v>97</v>
      </c>
      <c r="N2" s="213"/>
      <c r="O2" s="251" t="s">
        <v>98</v>
      </c>
      <c r="P2" s="252"/>
      <c r="Q2" s="255" t="s">
        <v>99</v>
      </c>
      <c r="S2" s="77" t="s">
        <v>100</v>
      </c>
    </row>
    <row r="3" spans="1:20" ht="15.75" customHeight="1">
      <c r="A3" s="76"/>
      <c r="B3" s="81" t="s">
        <v>101</v>
      </c>
      <c r="C3" s="239">
        <v>1200</v>
      </c>
      <c r="D3" s="213"/>
      <c r="E3" s="239">
        <v>1200</v>
      </c>
      <c r="F3" s="213"/>
      <c r="G3" s="239">
        <v>1500</v>
      </c>
      <c r="H3" s="213"/>
      <c r="I3" s="239">
        <v>1500</v>
      </c>
      <c r="J3" s="213"/>
      <c r="K3" s="239">
        <v>750</v>
      </c>
      <c r="L3" s="213"/>
      <c r="M3" s="239">
        <v>1000</v>
      </c>
      <c r="N3" s="213"/>
      <c r="O3" s="253"/>
      <c r="P3" s="254"/>
      <c r="Q3" s="256"/>
    </row>
    <row r="4" spans="1:20" ht="15.75" customHeight="1">
      <c r="A4" s="240" t="s">
        <v>102</v>
      </c>
      <c r="B4" s="82" t="s">
        <v>103</v>
      </c>
      <c r="C4" s="83">
        <v>25</v>
      </c>
      <c r="D4" s="83"/>
      <c r="E4" s="83">
        <v>50</v>
      </c>
      <c r="F4" s="83"/>
      <c r="G4" s="83">
        <v>100</v>
      </c>
      <c r="H4" s="83"/>
      <c r="I4" s="83">
        <v>25</v>
      </c>
      <c r="J4" s="83"/>
      <c r="K4" s="83">
        <f t="shared" ref="K4:K46" si="0">SUM(C4,E4,G4,I4)/5</f>
        <v>40</v>
      </c>
      <c r="L4" s="83"/>
      <c r="M4" s="83">
        <f t="shared" ref="M4:M46" si="1">SUM(C4,E4,G4,I4,K4)/5</f>
        <v>48</v>
      </c>
      <c r="N4" s="83"/>
      <c r="O4" s="83">
        <f t="shared" ref="O4:P4" si="2">SUM(C4*$C$3)+(E4*$E$3)+(G4*$G$3)+(I4*$I$3)+(K4*$K$3)+(M4*$M$3)</f>
        <v>355500</v>
      </c>
      <c r="P4" s="83">
        <f t="shared" si="2"/>
        <v>0</v>
      </c>
      <c r="Q4" s="83">
        <f t="shared" ref="Q4:Q46" si="3">MAX(C4,E4,G4,I4,K4,M4)/8</f>
        <v>12.5</v>
      </c>
      <c r="R4" s="246" t="s">
        <v>104</v>
      </c>
    </row>
    <row r="5" spans="1:20" ht="15.75" customHeight="1">
      <c r="A5" s="202"/>
      <c r="B5" s="84" t="s">
        <v>105</v>
      </c>
      <c r="C5" s="83">
        <v>4</v>
      </c>
      <c r="D5" s="83"/>
      <c r="E5" s="83"/>
      <c r="F5" s="83"/>
      <c r="G5" s="83"/>
      <c r="H5" s="83"/>
      <c r="I5" s="83"/>
      <c r="J5" s="83"/>
      <c r="K5" s="83">
        <f t="shared" si="0"/>
        <v>0.8</v>
      </c>
      <c r="L5" s="83"/>
      <c r="M5" s="83">
        <f t="shared" si="1"/>
        <v>0.96</v>
      </c>
      <c r="N5" s="83"/>
      <c r="O5" s="83">
        <f t="shared" ref="O5:P5" si="4">SUM(C5*$C$3)+(E5*$E$3)+(G5*$G$3)+(I5*$I$3)+(K5*$K$3)+(M5*$M$3)</f>
        <v>6360</v>
      </c>
      <c r="P5" s="83">
        <f t="shared" si="4"/>
        <v>0</v>
      </c>
      <c r="Q5" s="83">
        <f t="shared" si="3"/>
        <v>0.5</v>
      </c>
      <c r="R5" s="247"/>
      <c r="S5" s="249" t="s">
        <v>106</v>
      </c>
      <c r="T5" s="202"/>
    </row>
    <row r="6" spans="1:20" ht="15.75" customHeight="1">
      <c r="A6" s="202"/>
      <c r="B6" s="84" t="s">
        <v>107</v>
      </c>
      <c r="C6" s="83"/>
      <c r="D6" s="83"/>
      <c r="E6" s="83"/>
      <c r="F6" s="83"/>
      <c r="G6" s="83">
        <v>1</v>
      </c>
      <c r="H6" s="83"/>
      <c r="I6" s="83">
        <v>1</v>
      </c>
      <c r="J6" s="83"/>
      <c r="K6" s="83">
        <f t="shared" si="0"/>
        <v>0.4</v>
      </c>
      <c r="L6" s="83"/>
      <c r="M6" s="83">
        <f t="shared" si="1"/>
        <v>0.48</v>
      </c>
      <c r="N6" s="83"/>
      <c r="O6" s="83">
        <f t="shared" ref="O6:P6" si="5">SUM(C6*$C$3)+(E6*$E$3)+(G6*$G$3)+(I6*$I$3)+(K6*$K$3)+(M6*$M$3)</f>
        <v>3780</v>
      </c>
      <c r="P6" s="83">
        <f t="shared" si="5"/>
        <v>0</v>
      </c>
      <c r="Q6" s="83">
        <f t="shared" si="3"/>
        <v>0.125</v>
      </c>
      <c r="R6" s="247"/>
      <c r="S6" s="202"/>
      <c r="T6" s="202"/>
    </row>
    <row r="7" spans="1:20" ht="15.75" customHeight="1">
      <c r="A7" s="202"/>
      <c r="B7" s="85" t="s">
        <v>108</v>
      </c>
      <c r="C7" s="83"/>
      <c r="D7" s="83"/>
      <c r="E7" s="83"/>
      <c r="F7" s="83"/>
      <c r="G7" s="83"/>
      <c r="H7" s="83"/>
      <c r="I7" s="83"/>
      <c r="J7" s="83"/>
      <c r="K7" s="83">
        <f t="shared" si="0"/>
        <v>0</v>
      </c>
      <c r="L7" s="83"/>
      <c r="M7" s="83">
        <f t="shared" si="1"/>
        <v>0</v>
      </c>
      <c r="N7" s="83"/>
      <c r="O7" s="83">
        <f t="shared" ref="O7:P7" si="6">SUM(C7*$C$3)+(E7*$E$3)+(G7*$G$3)+(I7*$I$3)+(K7*$K$3)+(M7*$M$3)</f>
        <v>0</v>
      </c>
      <c r="P7" s="83">
        <f t="shared" si="6"/>
        <v>0</v>
      </c>
      <c r="Q7" s="83">
        <f t="shared" si="3"/>
        <v>0</v>
      </c>
      <c r="R7" s="247"/>
      <c r="S7" s="202"/>
      <c r="T7" s="202"/>
    </row>
    <row r="8" spans="1:20" ht="15.75" customHeight="1">
      <c r="A8" s="202"/>
      <c r="B8" s="86" t="s">
        <v>109</v>
      </c>
      <c r="C8" s="83"/>
      <c r="D8" s="83"/>
      <c r="E8" s="83">
        <v>1</v>
      </c>
      <c r="F8" s="83"/>
      <c r="G8" s="83">
        <v>1</v>
      </c>
      <c r="H8" s="83"/>
      <c r="I8" s="83"/>
      <c r="J8" s="83"/>
      <c r="K8" s="83">
        <f t="shared" si="0"/>
        <v>0.4</v>
      </c>
      <c r="L8" s="83"/>
      <c r="M8" s="83">
        <f t="shared" si="1"/>
        <v>0.48</v>
      </c>
      <c r="N8" s="83"/>
      <c r="O8" s="83">
        <f t="shared" ref="O8:P8" si="7">SUM(C8*$C$3)+(E8*$E$3)+(G8*$G$3)+(I8*$I$3)+(K8*$K$3)+(M8*$M$3)</f>
        <v>3480</v>
      </c>
      <c r="P8" s="83">
        <f t="shared" si="7"/>
        <v>0</v>
      </c>
      <c r="Q8" s="83">
        <f t="shared" si="3"/>
        <v>0.125</v>
      </c>
      <c r="R8" s="247"/>
      <c r="S8" s="202"/>
      <c r="T8" s="202"/>
    </row>
    <row r="9" spans="1:20" ht="15.75" customHeight="1">
      <c r="A9" s="202"/>
      <c r="B9" s="86" t="s">
        <v>110</v>
      </c>
      <c r="C9" s="83"/>
      <c r="D9" s="83"/>
      <c r="E9" s="83">
        <v>1</v>
      </c>
      <c r="F9" s="83"/>
      <c r="G9" s="83"/>
      <c r="H9" s="83"/>
      <c r="I9" s="83"/>
      <c r="J9" s="83"/>
      <c r="K9" s="83">
        <f t="shared" si="0"/>
        <v>0.2</v>
      </c>
      <c r="L9" s="83"/>
      <c r="M9" s="83">
        <f t="shared" si="1"/>
        <v>0.24</v>
      </c>
      <c r="N9" s="83"/>
      <c r="O9" s="83">
        <f t="shared" ref="O9:P9" si="8">SUM(C9*$C$3)+(E9*$E$3)+(G9*$G$3)+(I9*$I$3)+(K9*$K$3)+(M9*$M$3)</f>
        <v>1590</v>
      </c>
      <c r="P9" s="83">
        <f t="shared" si="8"/>
        <v>0</v>
      </c>
      <c r="Q9" s="83">
        <f t="shared" si="3"/>
        <v>0.125</v>
      </c>
      <c r="R9" s="247"/>
      <c r="S9" s="202"/>
      <c r="T9" s="202"/>
    </row>
    <row r="10" spans="1:20" ht="15.75" customHeight="1">
      <c r="A10" s="202"/>
      <c r="B10" s="82" t="s">
        <v>111</v>
      </c>
      <c r="C10" s="83"/>
      <c r="D10" s="83"/>
      <c r="E10" s="83"/>
      <c r="F10" s="83"/>
      <c r="G10" s="83"/>
      <c r="H10" s="83"/>
      <c r="I10" s="83">
        <v>1</v>
      </c>
      <c r="J10" s="83"/>
      <c r="K10" s="83">
        <f t="shared" si="0"/>
        <v>0.2</v>
      </c>
      <c r="L10" s="83"/>
      <c r="M10" s="83">
        <f t="shared" si="1"/>
        <v>0.24</v>
      </c>
      <c r="N10" s="83"/>
      <c r="O10" s="83">
        <f t="shared" ref="O10:P10" si="9">SUM(C10*$C$3)+(E10*$E$3)+(G10*$G$3)+(I10*$I$3)+(K10*$K$3)+(M10*$M$3)</f>
        <v>1890</v>
      </c>
      <c r="P10" s="83">
        <f t="shared" si="9"/>
        <v>0</v>
      </c>
      <c r="Q10" s="83">
        <f t="shared" si="3"/>
        <v>0.125</v>
      </c>
      <c r="R10" s="247"/>
      <c r="S10" s="202"/>
      <c r="T10" s="202"/>
    </row>
    <row r="11" spans="1:20" ht="15.75" customHeight="1">
      <c r="A11" s="202"/>
      <c r="B11" s="84" t="s">
        <v>112</v>
      </c>
      <c r="C11" s="83"/>
      <c r="D11" s="83"/>
      <c r="E11" s="83">
        <v>1</v>
      </c>
      <c r="F11" s="83"/>
      <c r="G11" s="83"/>
      <c r="H11" s="83"/>
      <c r="I11" s="83"/>
      <c r="J11" s="83"/>
      <c r="K11" s="83">
        <f t="shared" si="0"/>
        <v>0.2</v>
      </c>
      <c r="L11" s="83"/>
      <c r="M11" s="83">
        <f t="shared" si="1"/>
        <v>0.24</v>
      </c>
      <c r="N11" s="83"/>
      <c r="O11" s="83">
        <f t="shared" ref="O11:P11" si="10">SUM(C11*$C$3)+(E11*$E$3)+(G11*$G$3)+(I11*$I$3)+(K11*$K$3)+(M11*$M$3)</f>
        <v>1590</v>
      </c>
      <c r="P11" s="83">
        <f t="shared" si="10"/>
        <v>0</v>
      </c>
      <c r="Q11" s="83">
        <f t="shared" si="3"/>
        <v>0.125</v>
      </c>
      <c r="R11" s="247"/>
    </row>
    <row r="12" spans="1:20" ht="15.75" customHeight="1">
      <c r="A12" s="202"/>
      <c r="B12" s="87" t="s">
        <v>113</v>
      </c>
      <c r="C12" s="83"/>
      <c r="D12" s="83"/>
      <c r="E12" s="83"/>
      <c r="F12" s="83"/>
      <c r="G12" s="83"/>
      <c r="H12" s="83"/>
      <c r="I12" s="83"/>
      <c r="J12" s="83"/>
      <c r="K12" s="83">
        <f t="shared" si="0"/>
        <v>0</v>
      </c>
      <c r="L12" s="83"/>
      <c r="M12" s="83">
        <f t="shared" si="1"/>
        <v>0</v>
      </c>
      <c r="N12" s="83"/>
      <c r="O12" s="83">
        <f t="shared" ref="O12:P12" si="11">SUM(C12*$C$3)+(E12*$E$3)+(G12*$G$3)+(I12*$I$3)+(K12*$K$3)+(M12*$M$3)</f>
        <v>0</v>
      </c>
      <c r="P12" s="83">
        <f t="shared" si="11"/>
        <v>0</v>
      </c>
      <c r="Q12" s="83">
        <f t="shared" si="3"/>
        <v>0</v>
      </c>
      <c r="R12" s="247"/>
      <c r="S12" s="88"/>
      <c r="T12" s="89" t="s">
        <v>114</v>
      </c>
    </row>
    <row r="13" spans="1:20" ht="15.75" customHeight="1">
      <c r="A13" s="202"/>
      <c r="B13" s="87" t="s">
        <v>115</v>
      </c>
      <c r="C13" s="83"/>
      <c r="D13" s="83"/>
      <c r="E13" s="83"/>
      <c r="F13" s="83"/>
      <c r="G13" s="83"/>
      <c r="H13" s="83"/>
      <c r="I13" s="83"/>
      <c r="J13" s="83"/>
      <c r="K13" s="83">
        <f t="shared" si="0"/>
        <v>0</v>
      </c>
      <c r="L13" s="83"/>
      <c r="M13" s="83">
        <f t="shared" si="1"/>
        <v>0</v>
      </c>
      <c r="N13" s="83"/>
      <c r="O13" s="83">
        <f t="shared" ref="O13:P13" si="12">SUM(C13*$C$3)+(E13*$E$3)+(G13*$G$3)+(I13*$I$3)+(K13*$K$3)+(M13*$M$3)</f>
        <v>0</v>
      </c>
      <c r="P13" s="83">
        <f t="shared" si="12"/>
        <v>0</v>
      </c>
      <c r="Q13" s="83">
        <f t="shared" si="3"/>
        <v>0</v>
      </c>
      <c r="R13" s="247"/>
      <c r="S13" s="90"/>
      <c r="T13" s="89" t="s">
        <v>116</v>
      </c>
    </row>
    <row r="14" spans="1:20" ht="15.75" customHeight="1">
      <c r="A14" s="202"/>
      <c r="B14" s="87" t="s">
        <v>117</v>
      </c>
      <c r="C14" s="83">
        <v>10</v>
      </c>
      <c r="D14" s="83"/>
      <c r="E14" s="83"/>
      <c r="F14" s="83"/>
      <c r="G14" s="83"/>
      <c r="H14" s="83"/>
      <c r="I14" s="83"/>
      <c r="J14" s="83"/>
      <c r="K14" s="83">
        <f t="shared" si="0"/>
        <v>2</v>
      </c>
      <c r="L14" s="83"/>
      <c r="M14" s="83">
        <f t="shared" si="1"/>
        <v>2.4</v>
      </c>
      <c r="N14" s="83"/>
      <c r="O14" s="83">
        <f t="shared" ref="O14:P14" si="13">SUM(C14*$C$3)+(E14*$E$3)+(G14*$G$3)+(I14*$I$3)+(K14*$K$3)+(M14*$M$3)</f>
        <v>15900</v>
      </c>
      <c r="P14" s="83">
        <f t="shared" si="13"/>
        <v>0</v>
      </c>
      <c r="Q14" s="83">
        <f t="shared" si="3"/>
        <v>1.25</v>
      </c>
      <c r="R14" s="247"/>
    </row>
    <row r="15" spans="1:20" ht="15.75" customHeight="1">
      <c r="A15" s="202"/>
      <c r="B15" s="91" t="s">
        <v>118</v>
      </c>
      <c r="C15" s="83"/>
      <c r="D15" s="83"/>
      <c r="E15" s="83"/>
      <c r="F15" s="83"/>
      <c r="G15" s="83"/>
      <c r="H15" s="83"/>
      <c r="I15" s="83"/>
      <c r="J15" s="83"/>
      <c r="K15" s="83">
        <f t="shared" si="0"/>
        <v>0</v>
      </c>
      <c r="L15" s="83"/>
      <c r="M15" s="83">
        <f t="shared" si="1"/>
        <v>0</v>
      </c>
      <c r="N15" s="83"/>
      <c r="O15" s="83">
        <f t="shared" ref="O15:P15" si="14">SUM(C15*$C$3)+(E15*$E$3)+(G15*$G$3)+(I15*$I$3)+(K15*$K$3)+(M15*$M$3)</f>
        <v>0</v>
      </c>
      <c r="P15" s="83">
        <f t="shared" si="14"/>
        <v>0</v>
      </c>
      <c r="Q15" s="83">
        <f t="shared" si="3"/>
        <v>0</v>
      </c>
      <c r="R15" s="247"/>
    </row>
    <row r="16" spans="1:20" ht="15.75" customHeight="1">
      <c r="A16" s="202"/>
      <c r="B16" s="91" t="s">
        <v>119</v>
      </c>
      <c r="C16" s="83"/>
      <c r="D16" s="83"/>
      <c r="E16" s="83"/>
      <c r="F16" s="83"/>
      <c r="G16" s="83"/>
      <c r="H16" s="83"/>
      <c r="I16" s="83"/>
      <c r="J16" s="83"/>
      <c r="K16" s="83">
        <f t="shared" si="0"/>
        <v>0</v>
      </c>
      <c r="L16" s="83"/>
      <c r="M16" s="83">
        <f t="shared" si="1"/>
        <v>0</v>
      </c>
      <c r="N16" s="83"/>
      <c r="O16" s="83">
        <f t="shared" ref="O16:P16" si="15">SUM(C16*$C$3)+(E16*$E$3)+(G16*$G$3)+(I16*$I$3)+(K16*$K$3)+(M16*$M$3)</f>
        <v>0</v>
      </c>
      <c r="P16" s="83">
        <f t="shared" si="15"/>
        <v>0</v>
      </c>
      <c r="Q16" s="83">
        <f t="shared" si="3"/>
        <v>0</v>
      </c>
      <c r="R16" s="247"/>
    </row>
    <row r="17" spans="1:18" ht="15.75" customHeight="1">
      <c r="A17" s="202"/>
      <c r="B17" s="84" t="s">
        <v>120</v>
      </c>
      <c r="C17" s="83"/>
      <c r="D17" s="83"/>
      <c r="E17" s="83"/>
      <c r="F17" s="83"/>
      <c r="G17" s="83">
        <v>10</v>
      </c>
      <c r="H17" s="83"/>
      <c r="I17" s="83"/>
      <c r="J17" s="83"/>
      <c r="K17" s="83">
        <f t="shared" si="0"/>
        <v>2</v>
      </c>
      <c r="L17" s="83"/>
      <c r="M17" s="83">
        <f t="shared" si="1"/>
        <v>2.4</v>
      </c>
      <c r="N17" s="83"/>
      <c r="O17" s="83">
        <f t="shared" ref="O17:P17" si="16">SUM(C17*$C$3)+(E17*$E$3)+(G17*$G$3)+(I17*$I$3)+(K17*$K$3)+(M17*$M$3)</f>
        <v>18900</v>
      </c>
      <c r="P17" s="83">
        <f t="shared" si="16"/>
        <v>0</v>
      </c>
      <c r="Q17" s="83">
        <f t="shared" si="3"/>
        <v>1.25</v>
      </c>
      <c r="R17" s="247"/>
    </row>
    <row r="18" spans="1:18" ht="15.75" customHeight="1">
      <c r="A18" s="241"/>
      <c r="B18" s="92" t="s">
        <v>121</v>
      </c>
      <c r="C18" s="93"/>
      <c r="D18" s="93"/>
      <c r="E18" s="93"/>
      <c r="F18" s="93"/>
      <c r="G18" s="93"/>
      <c r="H18" s="93"/>
      <c r="I18" s="93"/>
      <c r="J18" s="93"/>
      <c r="K18" s="93">
        <f t="shared" si="0"/>
        <v>0</v>
      </c>
      <c r="L18" s="93"/>
      <c r="M18" s="93">
        <f t="shared" si="1"/>
        <v>0</v>
      </c>
      <c r="N18" s="93"/>
      <c r="O18" s="93">
        <f t="shared" ref="O18:P18" si="17">SUM(C18*$C$3)+(E18*$E$3)+(G18*$G$3)+(I18*$I$3)+(K18*$K$3)+(M18*$M$3)</f>
        <v>0</v>
      </c>
      <c r="P18" s="93">
        <f t="shared" si="17"/>
        <v>0</v>
      </c>
      <c r="Q18" s="93">
        <f t="shared" si="3"/>
        <v>0</v>
      </c>
      <c r="R18" s="247"/>
    </row>
    <row r="19" spans="1:18" ht="15.75" customHeight="1">
      <c r="A19" s="242" t="s">
        <v>122</v>
      </c>
      <c r="B19" s="94" t="s">
        <v>123</v>
      </c>
      <c r="C19" s="95"/>
      <c r="D19" s="95"/>
      <c r="E19" s="95"/>
      <c r="F19" s="95"/>
      <c r="G19" s="95"/>
      <c r="H19" s="95"/>
      <c r="I19" s="95"/>
      <c r="J19" s="95"/>
      <c r="K19" s="95">
        <f t="shared" si="0"/>
        <v>0</v>
      </c>
      <c r="L19" s="95"/>
      <c r="M19" s="95">
        <f t="shared" si="1"/>
        <v>0</v>
      </c>
      <c r="N19" s="95"/>
      <c r="O19" s="95">
        <f t="shared" ref="O19:P19" si="18">SUM(C19*$C$3)+(E19*$E$3)+(G19*$G$3)+(I19*$I$3)+(K19*$K$3)+(M19*$M$3)</f>
        <v>0</v>
      </c>
      <c r="P19" s="95">
        <f t="shared" si="18"/>
        <v>0</v>
      </c>
      <c r="Q19" s="95">
        <f t="shared" si="3"/>
        <v>0</v>
      </c>
      <c r="R19" s="247"/>
    </row>
    <row r="20" spans="1:18" ht="15.75" customHeight="1">
      <c r="A20" s="202"/>
      <c r="B20" s="96" t="s">
        <v>124</v>
      </c>
      <c r="C20" s="83"/>
      <c r="D20" s="83"/>
      <c r="E20" s="83">
        <v>8</v>
      </c>
      <c r="F20" s="83"/>
      <c r="G20" s="83"/>
      <c r="H20" s="83"/>
      <c r="I20" s="83"/>
      <c r="J20" s="83"/>
      <c r="K20" s="83">
        <f t="shared" si="0"/>
        <v>1.6</v>
      </c>
      <c r="L20" s="83"/>
      <c r="M20" s="83">
        <f t="shared" si="1"/>
        <v>1.92</v>
      </c>
      <c r="N20" s="83"/>
      <c r="O20" s="83">
        <f t="shared" ref="O20:P20" si="19">SUM(C20*$C$3)+(E20*$E$3)+(G20*$G$3)+(I20*$I$3)+(K20*$K$3)+(M20*$M$3)</f>
        <v>12720</v>
      </c>
      <c r="P20" s="83">
        <f t="shared" si="19"/>
        <v>0</v>
      </c>
      <c r="Q20" s="83">
        <f t="shared" si="3"/>
        <v>1</v>
      </c>
      <c r="R20" s="247"/>
    </row>
    <row r="21" spans="1:18" ht="15.75" customHeight="1">
      <c r="A21" s="202"/>
      <c r="B21" s="96" t="s">
        <v>125</v>
      </c>
      <c r="C21" s="83"/>
      <c r="D21" s="83"/>
      <c r="E21" s="83"/>
      <c r="F21" s="83"/>
      <c r="G21" s="83"/>
      <c r="H21" s="83"/>
      <c r="I21" s="83"/>
      <c r="J21" s="83"/>
      <c r="K21" s="83">
        <f t="shared" si="0"/>
        <v>0</v>
      </c>
      <c r="L21" s="83"/>
      <c r="M21" s="83">
        <f t="shared" si="1"/>
        <v>0</v>
      </c>
      <c r="N21" s="83"/>
      <c r="O21" s="83">
        <f t="shared" ref="O21:P21" si="20">SUM(C21*$C$3)+(E21*$E$3)+(G21*$G$3)+(I21*$I$3)+(K21*$K$3)+(M21*$M$3)</f>
        <v>0</v>
      </c>
      <c r="P21" s="83">
        <f t="shared" si="20"/>
        <v>0</v>
      </c>
      <c r="Q21" s="83">
        <f t="shared" si="3"/>
        <v>0</v>
      </c>
      <c r="R21" s="247"/>
    </row>
    <row r="22" spans="1:18" ht="15.75" customHeight="1">
      <c r="A22" s="202"/>
      <c r="B22" s="96" t="s">
        <v>126</v>
      </c>
      <c r="C22" s="83"/>
      <c r="D22" s="83"/>
      <c r="E22" s="83"/>
      <c r="F22" s="83"/>
      <c r="G22" s="83"/>
      <c r="H22" s="83"/>
      <c r="I22" s="83"/>
      <c r="J22" s="83"/>
      <c r="K22" s="83">
        <f t="shared" si="0"/>
        <v>0</v>
      </c>
      <c r="L22" s="83"/>
      <c r="M22" s="83">
        <f t="shared" si="1"/>
        <v>0</v>
      </c>
      <c r="N22" s="83"/>
      <c r="O22" s="83">
        <f t="shared" ref="O22:P22" si="21">SUM(C22*$C$3)+(E22*$E$3)+(G22*$G$3)+(I22*$I$3)+(K22*$K$3)+(M22*$M$3)</f>
        <v>0</v>
      </c>
      <c r="P22" s="83">
        <f t="shared" si="21"/>
        <v>0</v>
      </c>
      <c r="Q22" s="83">
        <f t="shared" si="3"/>
        <v>0</v>
      </c>
      <c r="R22" s="247"/>
    </row>
    <row r="23" spans="1:18" ht="15.75" customHeight="1">
      <c r="A23" s="202"/>
      <c r="B23" s="96" t="s">
        <v>127</v>
      </c>
      <c r="C23" s="83"/>
      <c r="D23" s="83"/>
      <c r="E23" s="83"/>
      <c r="F23" s="83"/>
      <c r="G23" s="83"/>
      <c r="H23" s="83"/>
      <c r="I23" s="83"/>
      <c r="J23" s="83"/>
      <c r="K23" s="83">
        <f t="shared" si="0"/>
        <v>0</v>
      </c>
      <c r="L23" s="83"/>
      <c r="M23" s="83">
        <f t="shared" si="1"/>
        <v>0</v>
      </c>
      <c r="N23" s="83"/>
      <c r="O23" s="83">
        <f t="shared" ref="O23:P23" si="22">SUM(C23*$C$3)+(E23*$E$3)+(G23*$G$3)+(I23*$I$3)+(K23*$K$3)+(M23*$M$3)</f>
        <v>0</v>
      </c>
      <c r="P23" s="83">
        <f t="shared" si="22"/>
        <v>0</v>
      </c>
      <c r="Q23" s="83">
        <f t="shared" si="3"/>
        <v>0</v>
      </c>
      <c r="R23" s="247"/>
    </row>
    <row r="24" spans="1:18" ht="15.75" customHeight="1">
      <c r="A24" s="202"/>
      <c r="B24" s="96" t="s">
        <v>128</v>
      </c>
      <c r="C24" s="83"/>
      <c r="D24" s="83"/>
      <c r="E24" s="83">
        <v>2</v>
      </c>
      <c r="F24" s="83"/>
      <c r="G24" s="83"/>
      <c r="H24" s="83"/>
      <c r="I24" s="83"/>
      <c r="J24" s="83"/>
      <c r="K24" s="83">
        <f t="shared" si="0"/>
        <v>0.4</v>
      </c>
      <c r="L24" s="83"/>
      <c r="M24" s="83">
        <f t="shared" si="1"/>
        <v>0.48</v>
      </c>
      <c r="N24" s="83"/>
      <c r="O24" s="83">
        <f t="shared" ref="O24:P24" si="23">SUM(C24*$C$3)+(E24*$E$3)+(G24*$G$3)+(I24*$I$3)+(K24*$K$3)+(M24*$M$3)</f>
        <v>3180</v>
      </c>
      <c r="P24" s="83">
        <f t="shared" si="23"/>
        <v>0</v>
      </c>
      <c r="Q24" s="83">
        <f t="shared" si="3"/>
        <v>0.25</v>
      </c>
      <c r="R24" s="247"/>
    </row>
    <row r="25" spans="1:18" ht="15.75" customHeight="1">
      <c r="A25" s="202"/>
      <c r="B25" s="96" t="s">
        <v>129</v>
      </c>
      <c r="C25" s="83"/>
      <c r="D25" s="83"/>
      <c r="E25" s="83"/>
      <c r="F25" s="83"/>
      <c r="G25" s="83"/>
      <c r="H25" s="83"/>
      <c r="I25" s="83"/>
      <c r="J25" s="83"/>
      <c r="K25" s="83">
        <f t="shared" si="0"/>
        <v>0</v>
      </c>
      <c r="L25" s="83"/>
      <c r="M25" s="83">
        <f t="shared" si="1"/>
        <v>0</v>
      </c>
      <c r="N25" s="83"/>
      <c r="O25" s="83">
        <f t="shared" ref="O25:P25" si="24">SUM(C25*$C$3)+(E25*$E$3)+(G25*$G$3)+(I25*$I$3)+(K25*$K$3)+(M25*$M$3)</f>
        <v>0</v>
      </c>
      <c r="P25" s="83">
        <f t="shared" si="24"/>
        <v>0</v>
      </c>
      <c r="Q25" s="83">
        <f t="shared" si="3"/>
        <v>0</v>
      </c>
      <c r="R25" s="247"/>
    </row>
    <row r="26" spans="1:18" ht="15.75" customHeight="1">
      <c r="A26" s="202"/>
      <c r="B26" s="96" t="s">
        <v>130</v>
      </c>
      <c r="C26" s="83"/>
      <c r="D26" s="83"/>
      <c r="E26" s="83"/>
      <c r="F26" s="83"/>
      <c r="G26" s="83"/>
      <c r="H26" s="83"/>
      <c r="I26" s="83"/>
      <c r="J26" s="83"/>
      <c r="K26" s="83">
        <f t="shared" si="0"/>
        <v>0</v>
      </c>
      <c r="L26" s="83"/>
      <c r="M26" s="83">
        <f t="shared" si="1"/>
        <v>0</v>
      </c>
      <c r="N26" s="83"/>
      <c r="O26" s="83">
        <f t="shared" ref="O26:P26" si="25">SUM(C26*$C$3)+(E26*$E$3)+(G26*$G$3)+(I26*$I$3)+(K26*$K$3)+(M26*$M$3)</f>
        <v>0</v>
      </c>
      <c r="P26" s="83">
        <f t="shared" si="25"/>
        <v>0</v>
      </c>
      <c r="Q26" s="83">
        <f t="shared" si="3"/>
        <v>0</v>
      </c>
      <c r="R26" s="247"/>
    </row>
    <row r="27" spans="1:18" ht="15.75" customHeight="1">
      <c r="A27" s="202"/>
      <c r="B27" s="96" t="s">
        <v>131</v>
      </c>
      <c r="C27" s="83"/>
      <c r="D27" s="83"/>
      <c r="E27" s="83"/>
      <c r="F27" s="83"/>
      <c r="G27" s="83"/>
      <c r="H27" s="83"/>
      <c r="I27" s="83"/>
      <c r="J27" s="83"/>
      <c r="K27" s="83">
        <f t="shared" si="0"/>
        <v>0</v>
      </c>
      <c r="L27" s="83"/>
      <c r="M27" s="83">
        <f t="shared" si="1"/>
        <v>0</v>
      </c>
      <c r="N27" s="83"/>
      <c r="O27" s="83">
        <f t="shared" ref="O27:P27" si="26">SUM(C27*$C$3)+(E27*$E$3)+(G27*$G$3)+(I27*$I$3)+(K27*$K$3)+(M27*$M$3)</f>
        <v>0</v>
      </c>
      <c r="P27" s="83">
        <f t="shared" si="26"/>
        <v>0</v>
      </c>
      <c r="Q27" s="83">
        <f t="shared" si="3"/>
        <v>0</v>
      </c>
      <c r="R27" s="247"/>
    </row>
    <row r="28" spans="1:18" ht="15.75" customHeight="1">
      <c r="A28" s="202"/>
      <c r="B28" s="96" t="s">
        <v>132</v>
      </c>
      <c r="C28" s="83"/>
      <c r="D28" s="83"/>
      <c r="E28" s="83"/>
      <c r="F28" s="83"/>
      <c r="G28" s="83"/>
      <c r="H28" s="83"/>
      <c r="I28" s="83"/>
      <c r="J28" s="83"/>
      <c r="K28" s="83">
        <f t="shared" si="0"/>
        <v>0</v>
      </c>
      <c r="L28" s="83"/>
      <c r="M28" s="83">
        <f t="shared" si="1"/>
        <v>0</v>
      </c>
      <c r="N28" s="83"/>
      <c r="O28" s="83">
        <f t="shared" ref="O28:P28" si="27">SUM(C28*$C$3)+(E28*$E$3)+(G28*$G$3)+(I28*$I$3)+(K28*$K$3)+(M28*$M$3)</f>
        <v>0</v>
      </c>
      <c r="P28" s="83">
        <f t="shared" si="27"/>
        <v>0</v>
      </c>
      <c r="Q28" s="83">
        <f t="shared" si="3"/>
        <v>0</v>
      </c>
      <c r="R28" s="247"/>
    </row>
    <row r="29" spans="1:18" ht="15.75" customHeight="1">
      <c r="A29" s="202"/>
      <c r="B29" s="96" t="s">
        <v>133</v>
      </c>
      <c r="C29" s="83"/>
      <c r="D29" s="83"/>
      <c r="E29" s="83"/>
      <c r="F29" s="83"/>
      <c r="G29" s="83"/>
      <c r="H29" s="83"/>
      <c r="I29" s="83"/>
      <c r="J29" s="83"/>
      <c r="K29" s="83">
        <f t="shared" si="0"/>
        <v>0</v>
      </c>
      <c r="L29" s="83"/>
      <c r="M29" s="83">
        <f t="shared" si="1"/>
        <v>0</v>
      </c>
      <c r="N29" s="83"/>
      <c r="O29" s="83">
        <f t="shared" ref="O29:P29" si="28">SUM(C29*$C$3)+(E29*$E$3)+(G29*$G$3)+(I29*$I$3)+(K29*$K$3)+(M29*$M$3)</f>
        <v>0</v>
      </c>
      <c r="P29" s="83">
        <f t="shared" si="28"/>
        <v>0</v>
      </c>
      <c r="Q29" s="83">
        <f t="shared" si="3"/>
        <v>0</v>
      </c>
      <c r="R29" s="247"/>
    </row>
    <row r="30" spans="1:18" ht="15.75" customHeight="1">
      <c r="A30" s="202"/>
      <c r="B30" s="96" t="s">
        <v>134</v>
      </c>
      <c r="C30" s="83"/>
      <c r="D30" s="83"/>
      <c r="E30" s="83"/>
      <c r="F30" s="83"/>
      <c r="G30" s="83"/>
      <c r="H30" s="83"/>
      <c r="I30" s="83"/>
      <c r="J30" s="83"/>
      <c r="K30" s="83">
        <f t="shared" si="0"/>
        <v>0</v>
      </c>
      <c r="L30" s="83"/>
      <c r="M30" s="83">
        <f t="shared" si="1"/>
        <v>0</v>
      </c>
      <c r="N30" s="83"/>
      <c r="O30" s="83">
        <f t="shared" ref="O30:P30" si="29">SUM(C30*$C$3)+(E30*$E$3)+(G30*$G$3)+(I30*$I$3)+(K30*$K$3)+(M30*$M$3)</f>
        <v>0</v>
      </c>
      <c r="P30" s="83">
        <f t="shared" si="29"/>
        <v>0</v>
      </c>
      <c r="Q30" s="83">
        <f t="shared" si="3"/>
        <v>0</v>
      </c>
      <c r="R30" s="247"/>
    </row>
    <row r="31" spans="1:18" ht="15.75" customHeight="1">
      <c r="A31" s="202"/>
      <c r="B31" s="96" t="s">
        <v>135</v>
      </c>
      <c r="C31" s="83"/>
      <c r="D31" s="83"/>
      <c r="E31" s="83"/>
      <c r="F31" s="83"/>
      <c r="G31" s="83"/>
      <c r="H31" s="83"/>
      <c r="I31" s="83"/>
      <c r="J31" s="83"/>
      <c r="K31" s="83">
        <f t="shared" si="0"/>
        <v>0</v>
      </c>
      <c r="L31" s="83"/>
      <c r="M31" s="83">
        <f t="shared" si="1"/>
        <v>0</v>
      </c>
      <c r="N31" s="83"/>
      <c r="O31" s="83">
        <f t="shared" ref="O31:P31" si="30">SUM(C31*$C$3)+(E31*$E$3)+(G31*$G$3)+(I31*$I$3)+(K31*$K$3)+(M31*$M$3)</f>
        <v>0</v>
      </c>
      <c r="P31" s="83">
        <f t="shared" si="30"/>
        <v>0</v>
      </c>
      <c r="Q31" s="83">
        <f t="shared" si="3"/>
        <v>0</v>
      </c>
      <c r="R31" s="247"/>
    </row>
    <row r="32" spans="1:18" ht="15.75" customHeight="1">
      <c r="A32" s="241"/>
      <c r="B32" s="97" t="s">
        <v>136</v>
      </c>
      <c r="C32" s="93"/>
      <c r="D32" s="93"/>
      <c r="E32" s="93"/>
      <c r="F32" s="93"/>
      <c r="G32" s="93"/>
      <c r="H32" s="93"/>
      <c r="I32" s="93"/>
      <c r="J32" s="93"/>
      <c r="K32" s="93">
        <f t="shared" si="0"/>
        <v>0</v>
      </c>
      <c r="L32" s="93"/>
      <c r="M32" s="93">
        <f t="shared" si="1"/>
        <v>0</v>
      </c>
      <c r="N32" s="93"/>
      <c r="O32" s="93">
        <f t="shared" ref="O32:P32" si="31">SUM(C32*$C$3)+(E32*$E$3)+(G32*$G$3)+(I32*$I$3)+(K32*$K$3)+(M32*$M$3)</f>
        <v>0</v>
      </c>
      <c r="P32" s="93">
        <f t="shared" si="31"/>
        <v>0</v>
      </c>
      <c r="Q32" s="93">
        <f t="shared" si="3"/>
        <v>0</v>
      </c>
      <c r="R32" s="248"/>
    </row>
    <row r="33" spans="1:18" ht="15.75" customHeight="1">
      <c r="A33" s="243" t="s">
        <v>137</v>
      </c>
      <c r="B33" s="98" t="s">
        <v>138</v>
      </c>
      <c r="C33" s="95"/>
      <c r="D33" s="95"/>
      <c r="E33" s="95"/>
      <c r="F33" s="95"/>
      <c r="G33" s="95"/>
      <c r="H33" s="95"/>
      <c r="I33" s="95"/>
      <c r="J33" s="95"/>
      <c r="K33" s="95">
        <f t="shared" si="0"/>
        <v>0</v>
      </c>
      <c r="L33" s="95"/>
      <c r="M33" s="95">
        <f t="shared" si="1"/>
        <v>0</v>
      </c>
      <c r="N33" s="95"/>
      <c r="O33" s="95">
        <f t="shared" ref="O33:P33" si="32">SUM(C33*$C$3)+(E33*$E$3)+(G33*$G$3)+(I33*$I$3)+(K33*$K$3)+(M33*$M$3)</f>
        <v>0</v>
      </c>
      <c r="P33" s="95">
        <f t="shared" si="32"/>
        <v>0</v>
      </c>
      <c r="Q33" s="95">
        <f t="shared" si="3"/>
        <v>0</v>
      </c>
      <c r="R33" s="250" t="s">
        <v>139</v>
      </c>
    </row>
    <row r="34" spans="1:18" ht="15.75" customHeight="1">
      <c r="A34" s="202"/>
      <c r="B34" s="99" t="s">
        <v>140</v>
      </c>
      <c r="C34" s="83"/>
      <c r="D34" s="83"/>
      <c r="E34" s="83"/>
      <c r="F34" s="83"/>
      <c r="G34" s="83"/>
      <c r="H34" s="83"/>
      <c r="I34" s="83"/>
      <c r="J34" s="83"/>
      <c r="K34" s="83">
        <f t="shared" si="0"/>
        <v>0</v>
      </c>
      <c r="L34" s="83"/>
      <c r="M34" s="83">
        <f t="shared" si="1"/>
        <v>0</v>
      </c>
      <c r="N34" s="83"/>
      <c r="O34" s="83">
        <f t="shared" ref="O34:P34" si="33">SUM(C34*$C$3)+(E34*$E$3)+(G34*$G$3)+(I34*$I$3)+(K34*$K$3)+(M34*$M$3)</f>
        <v>0</v>
      </c>
      <c r="P34" s="83">
        <f t="shared" si="33"/>
        <v>0</v>
      </c>
      <c r="Q34" s="83">
        <f t="shared" si="3"/>
        <v>0</v>
      </c>
      <c r="R34" s="247"/>
    </row>
    <row r="35" spans="1:18" ht="15.75" customHeight="1">
      <c r="A35" s="202"/>
      <c r="B35" s="100" t="s">
        <v>141</v>
      </c>
      <c r="C35" s="83"/>
      <c r="D35" s="83"/>
      <c r="E35" s="83"/>
      <c r="F35" s="83"/>
      <c r="G35" s="83"/>
      <c r="H35" s="83"/>
      <c r="I35" s="83"/>
      <c r="J35" s="83"/>
      <c r="K35" s="83">
        <f t="shared" si="0"/>
        <v>0</v>
      </c>
      <c r="L35" s="83"/>
      <c r="M35" s="83">
        <f t="shared" si="1"/>
        <v>0</v>
      </c>
      <c r="N35" s="83"/>
      <c r="O35" s="83">
        <f t="shared" ref="O35:P35" si="34">SUM(C35*$C$3)+(E35*$E$3)+(G35*$G$3)+(I35*$I$3)+(K35*$K$3)+(M35*$M$3)</f>
        <v>0</v>
      </c>
      <c r="P35" s="83">
        <f t="shared" si="34"/>
        <v>0</v>
      </c>
      <c r="Q35" s="83">
        <f t="shared" si="3"/>
        <v>0</v>
      </c>
      <c r="R35" s="247"/>
    </row>
    <row r="36" spans="1:18" ht="15.75" customHeight="1">
      <c r="A36" s="202"/>
      <c r="B36" s="100" t="s">
        <v>142</v>
      </c>
      <c r="C36" s="83"/>
      <c r="D36" s="83"/>
      <c r="E36" s="83"/>
      <c r="F36" s="83"/>
      <c r="G36" s="83"/>
      <c r="H36" s="83"/>
      <c r="I36" s="83"/>
      <c r="J36" s="83"/>
      <c r="K36" s="83">
        <f t="shared" si="0"/>
        <v>0</v>
      </c>
      <c r="L36" s="83"/>
      <c r="M36" s="83">
        <f t="shared" si="1"/>
        <v>0</v>
      </c>
      <c r="N36" s="83"/>
      <c r="O36" s="83">
        <f t="shared" ref="O36:P36" si="35">SUM(C36*$C$3)+(E36*$E$3)+(G36*$G$3)+(I36*$I$3)+(K36*$K$3)+(M36*$M$3)</f>
        <v>0</v>
      </c>
      <c r="P36" s="83">
        <f t="shared" si="35"/>
        <v>0</v>
      </c>
      <c r="Q36" s="83">
        <f t="shared" si="3"/>
        <v>0</v>
      </c>
      <c r="R36" s="247"/>
    </row>
    <row r="37" spans="1:18" ht="15.75" customHeight="1">
      <c r="A37" s="202"/>
      <c r="B37" s="100" t="s">
        <v>143</v>
      </c>
      <c r="C37" s="83"/>
      <c r="D37" s="83"/>
      <c r="E37" s="83"/>
      <c r="F37" s="83"/>
      <c r="G37" s="83"/>
      <c r="H37" s="83"/>
      <c r="I37" s="83"/>
      <c r="J37" s="83"/>
      <c r="K37" s="83">
        <f t="shared" si="0"/>
        <v>0</v>
      </c>
      <c r="L37" s="83"/>
      <c r="M37" s="83">
        <f t="shared" si="1"/>
        <v>0</v>
      </c>
      <c r="N37" s="83"/>
      <c r="O37" s="83">
        <f t="shared" ref="O37:P37" si="36">SUM(C37*$C$3)+(E37*$E$3)+(G37*$G$3)+(I37*$I$3)+(K37*$K$3)+(M37*$M$3)</f>
        <v>0</v>
      </c>
      <c r="P37" s="83">
        <f t="shared" si="36"/>
        <v>0</v>
      </c>
      <c r="Q37" s="83">
        <f t="shared" si="3"/>
        <v>0</v>
      </c>
      <c r="R37" s="247"/>
    </row>
    <row r="38" spans="1:18" ht="15.75" customHeight="1">
      <c r="A38" s="202"/>
      <c r="B38" s="100" t="s">
        <v>144</v>
      </c>
      <c r="C38" s="83"/>
      <c r="D38" s="83"/>
      <c r="E38" s="83"/>
      <c r="F38" s="83"/>
      <c r="G38" s="83"/>
      <c r="H38" s="83"/>
      <c r="I38" s="83"/>
      <c r="J38" s="83"/>
      <c r="K38" s="83">
        <f t="shared" si="0"/>
        <v>0</v>
      </c>
      <c r="L38" s="83"/>
      <c r="M38" s="83">
        <f t="shared" si="1"/>
        <v>0</v>
      </c>
      <c r="N38" s="83"/>
      <c r="O38" s="83">
        <f t="shared" ref="O38:P38" si="37">SUM(C38*$C$3)+(E38*$E$3)+(G38*$G$3)+(I38*$I$3)+(K38*$K$3)+(M38*$M$3)</f>
        <v>0</v>
      </c>
      <c r="P38" s="83">
        <f t="shared" si="37"/>
        <v>0</v>
      </c>
      <c r="Q38" s="83">
        <f t="shared" si="3"/>
        <v>0</v>
      </c>
      <c r="R38" s="247"/>
    </row>
    <row r="39" spans="1:18" ht="15.75" customHeight="1">
      <c r="A39" s="202"/>
      <c r="B39" s="100" t="s">
        <v>145</v>
      </c>
      <c r="C39" s="83"/>
      <c r="D39" s="83"/>
      <c r="E39" s="83"/>
      <c r="F39" s="83"/>
      <c r="G39" s="83"/>
      <c r="H39" s="83"/>
      <c r="I39" s="83"/>
      <c r="J39" s="83"/>
      <c r="K39" s="83">
        <f t="shared" si="0"/>
        <v>0</v>
      </c>
      <c r="L39" s="83"/>
      <c r="M39" s="83">
        <f t="shared" si="1"/>
        <v>0</v>
      </c>
      <c r="N39" s="83"/>
      <c r="O39" s="83">
        <f t="shared" ref="O39:P39" si="38">SUM(C39*$C$3)+(E39*$E$3)+(G39*$G$3)+(I39*$I$3)+(K39*$K$3)+(M39*$M$3)</f>
        <v>0</v>
      </c>
      <c r="P39" s="83">
        <f t="shared" si="38"/>
        <v>0</v>
      </c>
      <c r="Q39" s="83">
        <f t="shared" si="3"/>
        <v>0</v>
      </c>
      <c r="R39" s="247"/>
    </row>
    <row r="40" spans="1:18" ht="15.75" customHeight="1">
      <c r="A40" s="202"/>
      <c r="B40" s="100" t="s">
        <v>146</v>
      </c>
      <c r="C40" s="83"/>
      <c r="D40" s="83"/>
      <c r="E40" s="83"/>
      <c r="F40" s="83"/>
      <c r="G40" s="83"/>
      <c r="H40" s="83"/>
      <c r="I40" s="83"/>
      <c r="J40" s="83"/>
      <c r="K40" s="83">
        <f t="shared" si="0"/>
        <v>0</v>
      </c>
      <c r="L40" s="83"/>
      <c r="M40" s="83">
        <f t="shared" si="1"/>
        <v>0</v>
      </c>
      <c r="N40" s="83"/>
      <c r="O40" s="83">
        <f t="shared" ref="O40:P40" si="39">SUM(C40*$C$3)+(E40*$E$3)+(G40*$G$3)+(I40*$I$3)+(K40*$K$3)+(M40*$M$3)</f>
        <v>0</v>
      </c>
      <c r="P40" s="83">
        <f t="shared" si="39"/>
        <v>0</v>
      </c>
      <c r="Q40" s="83">
        <f t="shared" si="3"/>
        <v>0</v>
      </c>
      <c r="R40" s="247"/>
    </row>
    <row r="41" spans="1:18" ht="15.75" customHeight="1">
      <c r="A41" s="202"/>
      <c r="B41" s="100" t="s">
        <v>147</v>
      </c>
      <c r="C41" s="83"/>
      <c r="D41" s="83"/>
      <c r="E41" s="83"/>
      <c r="F41" s="83"/>
      <c r="G41" s="83"/>
      <c r="H41" s="83"/>
      <c r="I41" s="83"/>
      <c r="J41" s="83"/>
      <c r="K41" s="83">
        <f t="shared" si="0"/>
        <v>0</v>
      </c>
      <c r="L41" s="83"/>
      <c r="M41" s="83">
        <f t="shared" si="1"/>
        <v>0</v>
      </c>
      <c r="N41" s="83"/>
      <c r="O41" s="83">
        <f t="shared" ref="O41:P41" si="40">SUM(C41*$C$3)+(E41*$E$3)+(G41*$G$3)+(I41*$I$3)+(K41*$K$3)+(M41*$M$3)</f>
        <v>0</v>
      </c>
      <c r="P41" s="83">
        <f t="shared" si="40"/>
        <v>0</v>
      </c>
      <c r="Q41" s="83">
        <f t="shared" si="3"/>
        <v>0</v>
      </c>
      <c r="R41" s="247"/>
    </row>
    <row r="42" spans="1:18" ht="15.75" customHeight="1">
      <c r="A42" s="202"/>
      <c r="B42" s="100" t="s">
        <v>148</v>
      </c>
      <c r="C42" s="83"/>
      <c r="D42" s="83"/>
      <c r="E42" s="83"/>
      <c r="F42" s="83"/>
      <c r="G42" s="83"/>
      <c r="H42" s="83"/>
      <c r="I42" s="83"/>
      <c r="J42" s="83"/>
      <c r="K42" s="83">
        <f t="shared" si="0"/>
        <v>0</v>
      </c>
      <c r="L42" s="83"/>
      <c r="M42" s="83">
        <f t="shared" si="1"/>
        <v>0</v>
      </c>
      <c r="N42" s="83"/>
      <c r="O42" s="83">
        <f t="shared" ref="O42:P42" si="41">SUM(C42*$C$3)+(E42*$E$3)+(G42*$G$3)+(I42*$I$3)+(K42*$K$3)+(M42*$M$3)</f>
        <v>0</v>
      </c>
      <c r="P42" s="83">
        <f t="shared" si="41"/>
        <v>0</v>
      </c>
      <c r="Q42" s="83">
        <f t="shared" si="3"/>
        <v>0</v>
      </c>
      <c r="R42" s="247"/>
    </row>
    <row r="43" spans="1:18" ht="15.75" customHeight="1">
      <c r="A43" s="202"/>
      <c r="B43" s="100" t="s">
        <v>149</v>
      </c>
      <c r="C43" s="83"/>
      <c r="D43" s="83"/>
      <c r="E43" s="83"/>
      <c r="F43" s="83"/>
      <c r="G43" s="83"/>
      <c r="H43" s="83"/>
      <c r="I43" s="83"/>
      <c r="J43" s="83"/>
      <c r="K43" s="83">
        <f t="shared" si="0"/>
        <v>0</v>
      </c>
      <c r="L43" s="83"/>
      <c r="M43" s="83">
        <f t="shared" si="1"/>
        <v>0</v>
      </c>
      <c r="N43" s="83"/>
      <c r="O43" s="83">
        <f t="shared" ref="O43:P43" si="42">SUM(C43*$C$3)+(E43*$E$3)+(G43*$G$3)+(I43*$I$3)+(K43*$K$3)+(M43*$M$3)</f>
        <v>0</v>
      </c>
      <c r="P43" s="83">
        <f t="shared" si="42"/>
        <v>0</v>
      </c>
      <c r="Q43" s="83">
        <f t="shared" si="3"/>
        <v>0</v>
      </c>
      <c r="R43" s="247"/>
    </row>
    <row r="44" spans="1:18" ht="15.75" customHeight="1">
      <c r="A44" s="202"/>
      <c r="B44" s="100" t="s">
        <v>150</v>
      </c>
      <c r="C44" s="83"/>
      <c r="D44" s="83"/>
      <c r="E44" s="83"/>
      <c r="F44" s="83"/>
      <c r="G44" s="83"/>
      <c r="H44" s="83"/>
      <c r="I44" s="83"/>
      <c r="J44" s="83"/>
      <c r="K44" s="83">
        <f t="shared" si="0"/>
        <v>0</v>
      </c>
      <c r="L44" s="83"/>
      <c r="M44" s="83">
        <f t="shared" si="1"/>
        <v>0</v>
      </c>
      <c r="N44" s="83"/>
      <c r="O44" s="83">
        <f t="shared" ref="O44:P44" si="43">SUM(C44*$C$3)+(E44*$E$3)+(G44*$G$3)+(I44*$I$3)+(K44*$K$3)+(M44*$M$3)</f>
        <v>0</v>
      </c>
      <c r="P44" s="83">
        <f t="shared" si="43"/>
        <v>0</v>
      </c>
      <c r="Q44" s="83">
        <f t="shared" si="3"/>
        <v>0</v>
      </c>
      <c r="R44" s="247"/>
    </row>
    <row r="45" spans="1:18" ht="15.75" customHeight="1">
      <c r="A45" s="202"/>
      <c r="B45" s="100" t="s">
        <v>151</v>
      </c>
      <c r="C45" s="83"/>
      <c r="D45" s="83"/>
      <c r="E45" s="83"/>
      <c r="F45" s="83"/>
      <c r="G45" s="83"/>
      <c r="H45" s="83"/>
      <c r="I45" s="83"/>
      <c r="J45" s="83"/>
      <c r="K45" s="83">
        <f t="shared" si="0"/>
        <v>0</v>
      </c>
      <c r="L45" s="83"/>
      <c r="M45" s="83">
        <f t="shared" si="1"/>
        <v>0</v>
      </c>
      <c r="N45" s="83"/>
      <c r="O45" s="83">
        <f t="shared" ref="O45:P45" si="44">SUM(C45*$C$3)+(E45*$E$3)+(G45*$G$3)+(I45*$I$3)+(K45*$K$3)+(M45*$M$3)</f>
        <v>0</v>
      </c>
      <c r="P45" s="83">
        <f t="shared" si="44"/>
        <v>0</v>
      </c>
      <c r="Q45" s="83">
        <f t="shared" si="3"/>
        <v>0</v>
      </c>
      <c r="R45" s="247"/>
    </row>
    <row r="46" spans="1:18" ht="15.75" customHeight="1">
      <c r="A46" s="241"/>
      <c r="B46" s="101" t="s">
        <v>152</v>
      </c>
      <c r="C46" s="93"/>
      <c r="D46" s="93"/>
      <c r="E46" s="93"/>
      <c r="F46" s="93"/>
      <c r="G46" s="93"/>
      <c r="H46" s="93"/>
      <c r="I46" s="93"/>
      <c r="J46" s="93"/>
      <c r="K46" s="93">
        <f t="shared" si="0"/>
        <v>0</v>
      </c>
      <c r="L46" s="93"/>
      <c r="M46" s="93">
        <f t="shared" si="1"/>
        <v>0</v>
      </c>
      <c r="N46" s="93"/>
      <c r="O46" s="93">
        <f t="shared" ref="O46:P46" si="45">SUM(C46*$C$3)+(E46*$E$3)+(G46*$G$3)+(I46*$I$3)+(K46*$K$3)+(M46*$M$3)</f>
        <v>0</v>
      </c>
      <c r="P46" s="93">
        <f t="shared" si="45"/>
        <v>0</v>
      </c>
      <c r="Q46" s="93">
        <f t="shared" si="3"/>
        <v>0</v>
      </c>
      <c r="R46" s="248"/>
    </row>
    <row r="47" spans="1:18" ht="15.75" customHeight="1">
      <c r="A47" s="244" t="s">
        <v>153</v>
      </c>
      <c r="B47" s="245"/>
      <c r="C47" s="102">
        <f>SUM(C4:C46)</f>
        <v>39</v>
      </c>
      <c r="D47" s="102"/>
      <c r="E47" s="102">
        <f>SUM(E4:E46)</f>
        <v>63</v>
      </c>
      <c r="F47" s="102"/>
      <c r="G47" s="102">
        <f>SUM(G4:G46)</f>
        <v>112</v>
      </c>
      <c r="H47" s="102"/>
      <c r="I47" s="102">
        <f>SUM(I4:I46)</f>
        <v>27</v>
      </c>
      <c r="J47" s="102"/>
      <c r="K47" s="102">
        <f>SUM(K4:K46)</f>
        <v>48.2</v>
      </c>
      <c r="L47" s="102"/>
      <c r="M47" s="102">
        <f>SUM(M4:M46)</f>
        <v>57.839999999999996</v>
      </c>
      <c r="N47" s="102"/>
      <c r="O47" s="103">
        <f t="shared" ref="O47:Q47" si="46">SUM(O4:O46)</f>
        <v>424890</v>
      </c>
      <c r="P47" s="103">
        <f t="shared" si="46"/>
        <v>0</v>
      </c>
      <c r="Q47" s="104">
        <f t="shared" si="46"/>
        <v>17.375</v>
      </c>
    </row>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spans="7:19" ht="15.75" customHeight="1"/>
    <row r="66" spans="7:19" ht="15.75" customHeight="1"/>
    <row r="67" spans="7:19" ht="15.75" customHeight="1"/>
    <row r="68" spans="7:19" ht="15.75" customHeight="1"/>
    <row r="69" spans="7:19" ht="15.75" customHeight="1"/>
    <row r="70" spans="7:19" ht="15.75" customHeight="1"/>
    <row r="71" spans="7:19" ht="15.75" customHeight="1"/>
    <row r="72" spans="7:19" ht="15.75" customHeight="1">
      <c r="G72" s="105"/>
      <c r="H72" s="105"/>
      <c r="I72" s="106"/>
      <c r="J72" s="106"/>
      <c r="K72" s="106"/>
      <c r="L72" s="106"/>
      <c r="M72" s="106"/>
      <c r="N72" s="106"/>
      <c r="O72" s="106"/>
      <c r="P72" s="106"/>
      <c r="Q72" s="106"/>
      <c r="R72" s="106"/>
      <c r="S72" s="106"/>
    </row>
    <row r="73" spans="7:19" ht="15.75" customHeight="1">
      <c r="G73" s="105"/>
      <c r="H73" s="105"/>
      <c r="K73" s="106"/>
      <c r="L73" s="106"/>
      <c r="M73" s="106"/>
      <c r="N73" s="106"/>
      <c r="O73" s="106"/>
      <c r="P73" s="106"/>
      <c r="Q73" s="106"/>
      <c r="R73" s="106"/>
      <c r="S73" s="106"/>
    </row>
    <row r="74" spans="7:19" ht="15.75" customHeight="1">
      <c r="G74" s="105"/>
      <c r="H74" s="105"/>
      <c r="K74" s="106"/>
      <c r="L74" s="106"/>
      <c r="M74" s="106"/>
      <c r="N74" s="106"/>
      <c r="O74" s="106"/>
      <c r="P74" s="106"/>
      <c r="Q74" s="106"/>
      <c r="R74" s="106"/>
      <c r="S74" s="106"/>
    </row>
    <row r="75" spans="7:19" ht="15.75" customHeight="1">
      <c r="G75" s="105"/>
      <c r="H75" s="105"/>
      <c r="K75" s="106"/>
      <c r="L75" s="106"/>
      <c r="M75" s="106"/>
      <c r="N75" s="106"/>
      <c r="O75" s="106"/>
      <c r="P75" s="106"/>
      <c r="Q75" s="106"/>
      <c r="R75" s="106"/>
      <c r="S75" s="106"/>
    </row>
    <row r="76" spans="7:19" ht="15.75" customHeight="1">
      <c r="G76" s="105"/>
      <c r="H76" s="105"/>
      <c r="K76" s="106"/>
      <c r="L76" s="106"/>
      <c r="M76" s="106"/>
      <c r="N76" s="106"/>
      <c r="O76" s="106"/>
      <c r="P76" s="106"/>
      <c r="Q76" s="106"/>
      <c r="R76" s="106"/>
      <c r="S76" s="106"/>
    </row>
    <row r="77" spans="7:19" ht="15.75" customHeight="1">
      <c r="G77" s="105"/>
      <c r="H77" s="105"/>
      <c r="M77" s="106"/>
      <c r="N77" s="106"/>
      <c r="O77" s="106"/>
      <c r="P77" s="106"/>
      <c r="Q77" s="106"/>
      <c r="R77" s="106"/>
      <c r="S77" s="106"/>
    </row>
    <row r="78" spans="7:19" ht="15.75" customHeight="1"/>
    <row r="79" spans="7:19" ht="15.75" customHeight="1"/>
    <row r="80" spans="7: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R4:R32"/>
    <mergeCell ref="S5:T10"/>
    <mergeCell ref="R33:R46"/>
    <mergeCell ref="E2:F2"/>
    <mergeCell ref="G2:H2"/>
    <mergeCell ref="I2:J2"/>
    <mergeCell ref="K2:L2"/>
    <mergeCell ref="M2:N2"/>
    <mergeCell ref="O2:P3"/>
    <mergeCell ref="Q2:Q3"/>
    <mergeCell ref="M3:N3"/>
    <mergeCell ref="A47:B47"/>
    <mergeCell ref="E3:F3"/>
    <mergeCell ref="G3:H3"/>
    <mergeCell ref="I3:J3"/>
    <mergeCell ref="K3:L3"/>
    <mergeCell ref="C2:D2"/>
    <mergeCell ref="C3:D3"/>
    <mergeCell ref="A4:A18"/>
    <mergeCell ref="A19:A32"/>
    <mergeCell ref="A33:A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Q100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5703125" defaultRowHeight="15" customHeight="1"/>
  <cols>
    <col min="1" max="1" width="5.140625" customWidth="1"/>
    <col min="2" max="2" width="42.85546875" customWidth="1"/>
    <col min="3" max="3" width="7.85546875" customWidth="1"/>
    <col min="4" max="5" width="8" customWidth="1"/>
    <col min="6" max="6" width="9.28515625" customWidth="1"/>
    <col min="7" max="9" width="8" customWidth="1"/>
    <col min="10" max="10" width="11.42578125" customWidth="1"/>
    <col min="11" max="11" width="10.7109375" customWidth="1"/>
    <col min="12" max="12" width="9.7109375" customWidth="1"/>
    <col min="13" max="13" width="8.85546875" customWidth="1"/>
    <col min="14" max="14" width="10.7109375" customWidth="1"/>
    <col min="15" max="15" width="10.85546875" customWidth="1"/>
    <col min="16" max="17" width="9.7109375" customWidth="1"/>
    <col min="18" max="18" width="11.7109375" customWidth="1"/>
    <col min="19" max="19" width="12.140625" customWidth="1"/>
    <col min="20" max="20" width="16.42578125" customWidth="1"/>
    <col min="21" max="22" width="9" customWidth="1"/>
    <col min="23" max="23" width="4.140625" customWidth="1"/>
    <col min="25" max="25" width="15" customWidth="1"/>
    <col min="28" max="28" width="9" customWidth="1"/>
    <col min="29" max="95" width="3.85546875" customWidth="1"/>
  </cols>
  <sheetData>
    <row r="1" spans="1:95" ht="15.75" customHeight="1">
      <c r="A1" s="107" t="s">
        <v>154</v>
      </c>
      <c r="B1" s="108" t="s">
        <v>155</v>
      </c>
      <c r="C1" s="108" t="s">
        <v>156</v>
      </c>
      <c r="D1" s="108" t="s">
        <v>157</v>
      </c>
      <c r="E1" s="108" t="s">
        <v>158</v>
      </c>
      <c r="F1" s="108" t="s">
        <v>159</v>
      </c>
      <c r="G1" s="108" t="s">
        <v>160</v>
      </c>
      <c r="H1" s="108" t="s">
        <v>161</v>
      </c>
      <c r="I1" s="108" t="s">
        <v>162</v>
      </c>
      <c r="J1" s="108" t="s">
        <v>163</v>
      </c>
      <c r="K1" s="108" t="s">
        <v>164</v>
      </c>
      <c r="L1" s="108" t="s">
        <v>165</v>
      </c>
      <c r="M1" s="108" t="s">
        <v>166</v>
      </c>
      <c r="N1" s="108" t="s">
        <v>167</v>
      </c>
      <c r="O1" s="108" t="s">
        <v>168</v>
      </c>
      <c r="P1" s="108" t="s">
        <v>169</v>
      </c>
      <c r="Q1" s="108" t="s">
        <v>170</v>
      </c>
      <c r="R1" s="108" t="s">
        <v>171</v>
      </c>
      <c r="S1" s="2" t="s">
        <v>172</v>
      </c>
      <c r="T1" s="109" t="s">
        <v>173</v>
      </c>
      <c r="U1" s="281"/>
      <c r="V1" s="277"/>
      <c r="W1" s="277"/>
      <c r="X1" s="277"/>
      <c r="Y1" s="277"/>
      <c r="Z1" s="277"/>
      <c r="AA1" s="277"/>
      <c r="AB1" s="282"/>
      <c r="AC1" s="276" t="s">
        <v>174</v>
      </c>
      <c r="AD1" s="277"/>
      <c r="AE1" s="277"/>
      <c r="AF1" s="277"/>
      <c r="AG1" s="277"/>
      <c r="AH1" s="277"/>
      <c r="AI1" s="277"/>
      <c r="AJ1" s="277"/>
      <c r="AK1" s="277"/>
      <c r="AL1" s="277"/>
      <c r="AM1" s="277"/>
      <c r="AN1" s="277"/>
      <c r="AO1" s="277"/>
      <c r="AP1" s="277"/>
      <c r="AQ1" s="277"/>
      <c r="AR1" s="277"/>
      <c r="AS1" s="283" t="s">
        <v>175</v>
      </c>
      <c r="AT1" s="277"/>
      <c r="AU1" s="277"/>
      <c r="AV1" s="277"/>
      <c r="AW1" s="277"/>
      <c r="AX1" s="277"/>
      <c r="AY1" s="277"/>
      <c r="AZ1" s="277"/>
      <c r="BA1" s="277"/>
      <c r="BB1" s="277"/>
      <c r="BC1" s="277"/>
      <c r="BD1" s="277"/>
      <c r="BE1" s="277"/>
      <c r="BF1" s="277"/>
      <c r="BG1" s="277"/>
      <c r="BH1" s="277"/>
      <c r="BI1" s="284" t="s">
        <v>176</v>
      </c>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row>
    <row r="2" spans="1:95" ht="15.75" customHeight="1">
      <c r="A2" s="220" t="s">
        <v>177</v>
      </c>
      <c r="B2" s="221"/>
      <c r="C2" s="222"/>
      <c r="D2" s="221"/>
      <c r="E2" s="221"/>
      <c r="F2" s="221"/>
      <c r="G2" s="221"/>
      <c r="H2" s="221"/>
      <c r="I2" s="221"/>
      <c r="J2" s="224"/>
      <c r="K2" s="110">
        <v>1200</v>
      </c>
      <c r="L2" s="110">
        <v>1200</v>
      </c>
      <c r="M2" s="110">
        <v>1200</v>
      </c>
      <c r="N2" s="110">
        <v>1500</v>
      </c>
      <c r="O2" s="110">
        <v>1500</v>
      </c>
      <c r="P2" s="110">
        <v>1500</v>
      </c>
      <c r="Q2" s="110">
        <v>750</v>
      </c>
      <c r="R2" s="110">
        <v>1000</v>
      </c>
      <c r="S2" s="285"/>
      <c r="T2" s="258"/>
      <c r="U2" s="271"/>
      <c r="V2" s="202"/>
      <c r="W2" s="202"/>
      <c r="X2" s="202"/>
      <c r="Y2" s="202"/>
      <c r="Z2" s="202"/>
      <c r="AA2" s="202"/>
      <c r="AB2" s="112" t="s">
        <v>178</v>
      </c>
      <c r="AC2" s="278" t="s">
        <v>179</v>
      </c>
      <c r="AD2" s="202"/>
      <c r="AE2" s="202"/>
      <c r="AF2" s="202"/>
      <c r="AG2" s="202"/>
      <c r="AH2" s="202"/>
      <c r="AI2" s="202"/>
      <c r="AJ2" s="202"/>
      <c r="AK2" s="202"/>
      <c r="AL2" s="202"/>
      <c r="AM2" s="202"/>
      <c r="AN2" s="202"/>
      <c r="AO2" s="202"/>
      <c r="AP2" s="202"/>
      <c r="AQ2" s="202"/>
      <c r="AR2" s="202"/>
      <c r="AS2" s="202"/>
      <c r="AT2" s="202"/>
      <c r="AU2" s="202"/>
      <c r="AV2" s="202"/>
      <c r="AW2" s="202"/>
      <c r="AX2" s="202"/>
      <c r="AY2" s="202"/>
      <c r="AZ2" s="272" t="s">
        <v>180</v>
      </c>
      <c r="BA2" s="202"/>
      <c r="BB2" s="202"/>
      <c r="BC2" s="202"/>
      <c r="BD2" s="202"/>
      <c r="BE2" s="202"/>
      <c r="BF2" s="202"/>
      <c r="BG2" s="202"/>
      <c r="BH2" s="202"/>
      <c r="BI2" s="202"/>
      <c r="BJ2" s="202"/>
      <c r="BK2" s="202"/>
      <c r="BL2" s="202"/>
      <c r="BM2" s="202"/>
      <c r="BN2" s="202"/>
      <c r="BO2" s="202"/>
      <c r="BP2" s="202"/>
      <c r="BQ2" s="202"/>
      <c r="BR2" s="202"/>
      <c r="BS2" s="202"/>
      <c r="BT2" s="202"/>
      <c r="BU2" s="202"/>
      <c r="BV2" s="273" t="s">
        <v>181</v>
      </c>
      <c r="BW2" s="202"/>
      <c r="BX2" s="202"/>
      <c r="BY2" s="202"/>
      <c r="BZ2" s="202"/>
      <c r="CA2" s="202"/>
      <c r="CB2" s="202"/>
      <c r="CC2" s="202"/>
      <c r="CD2" s="202"/>
      <c r="CE2" s="202"/>
      <c r="CF2" s="202"/>
      <c r="CG2" s="202"/>
      <c r="CH2" s="202"/>
      <c r="CI2" s="202"/>
      <c r="CJ2" s="202"/>
      <c r="CK2" s="202"/>
      <c r="CL2" s="202"/>
      <c r="CM2" s="202"/>
      <c r="CN2" s="202"/>
      <c r="CO2" s="202"/>
      <c r="CP2" s="202"/>
      <c r="CQ2" s="202"/>
    </row>
    <row r="3" spans="1:95" ht="15.75" customHeight="1">
      <c r="A3" s="220" t="s">
        <v>182</v>
      </c>
      <c r="B3" s="221"/>
      <c r="C3" s="225"/>
      <c r="D3" s="226"/>
      <c r="E3" s="226"/>
      <c r="F3" s="226"/>
      <c r="G3" s="226"/>
      <c r="H3" s="226"/>
      <c r="I3" s="226"/>
      <c r="J3" s="228"/>
      <c r="K3" s="11">
        <v>1</v>
      </c>
      <c r="L3" s="11">
        <v>2</v>
      </c>
      <c r="M3" s="11">
        <v>1</v>
      </c>
      <c r="N3" s="11">
        <v>1</v>
      </c>
      <c r="O3" s="11">
        <v>1</v>
      </c>
      <c r="P3" s="11">
        <v>1</v>
      </c>
      <c r="Q3" s="11">
        <v>1</v>
      </c>
      <c r="R3" s="11">
        <v>1</v>
      </c>
      <c r="S3" s="286"/>
      <c r="T3" s="224"/>
      <c r="U3" s="202"/>
      <c r="V3" s="202"/>
      <c r="W3" s="202"/>
      <c r="X3" s="202"/>
      <c r="Y3" s="202"/>
      <c r="Z3" s="202"/>
      <c r="AA3" s="202"/>
      <c r="AB3" s="112" t="s">
        <v>183</v>
      </c>
      <c r="AC3" s="113">
        <v>44319</v>
      </c>
      <c r="AD3" s="113">
        <v>44320</v>
      </c>
      <c r="AE3" s="113">
        <v>44321</v>
      </c>
      <c r="AF3" s="113">
        <v>44322</v>
      </c>
      <c r="AG3" s="113">
        <v>44323</v>
      </c>
      <c r="AH3" s="114">
        <v>44326</v>
      </c>
      <c r="AI3" s="114">
        <v>44327</v>
      </c>
      <c r="AJ3" s="114">
        <v>44328</v>
      </c>
      <c r="AK3" s="114">
        <v>44329</v>
      </c>
      <c r="AL3" s="114">
        <v>44330</v>
      </c>
      <c r="AM3" s="113">
        <v>44333</v>
      </c>
      <c r="AN3" s="113">
        <v>44334</v>
      </c>
      <c r="AO3" s="113">
        <v>44335</v>
      </c>
      <c r="AP3" s="113">
        <v>44336</v>
      </c>
      <c r="AQ3" s="113">
        <v>44337</v>
      </c>
      <c r="AR3" s="114">
        <v>44338</v>
      </c>
      <c r="AS3" s="114">
        <v>44339</v>
      </c>
      <c r="AT3" s="114">
        <v>44340</v>
      </c>
      <c r="AU3" s="114">
        <v>44341</v>
      </c>
      <c r="AV3" s="114">
        <v>44342</v>
      </c>
      <c r="AW3" s="115">
        <v>44343</v>
      </c>
      <c r="AX3" s="115">
        <v>44344</v>
      </c>
      <c r="AY3" s="115">
        <v>44347</v>
      </c>
      <c r="AZ3" s="115">
        <v>44348</v>
      </c>
      <c r="BA3" s="115">
        <v>44349</v>
      </c>
      <c r="BB3" s="114">
        <v>44350</v>
      </c>
      <c r="BC3" s="114">
        <v>44351</v>
      </c>
      <c r="BD3" s="114">
        <v>44354</v>
      </c>
      <c r="BE3" s="114">
        <v>44355</v>
      </c>
      <c r="BF3" s="114">
        <v>44356</v>
      </c>
      <c r="BG3" s="113">
        <v>44357</v>
      </c>
      <c r="BH3" s="113">
        <v>44358</v>
      </c>
      <c r="BI3" s="113">
        <v>44361</v>
      </c>
      <c r="BJ3" s="113">
        <v>44362</v>
      </c>
      <c r="BK3" s="113">
        <v>44363</v>
      </c>
      <c r="BL3" s="114">
        <v>44364</v>
      </c>
      <c r="BM3" s="114">
        <v>44365</v>
      </c>
      <c r="BN3" s="114">
        <v>44368</v>
      </c>
      <c r="BO3" s="114">
        <v>44369</v>
      </c>
      <c r="BP3" s="114">
        <v>44370</v>
      </c>
      <c r="BQ3" s="113">
        <v>44371</v>
      </c>
      <c r="BR3" s="113">
        <v>44372</v>
      </c>
      <c r="BS3" s="113">
        <v>44375</v>
      </c>
      <c r="BT3" s="113">
        <v>44376</v>
      </c>
      <c r="BU3" s="113">
        <v>44377</v>
      </c>
      <c r="BV3" s="114">
        <v>44378</v>
      </c>
      <c r="BW3" s="114">
        <v>44379</v>
      </c>
      <c r="BX3" s="114">
        <v>44382</v>
      </c>
      <c r="BY3" s="114">
        <v>44383</v>
      </c>
      <c r="BZ3" s="114">
        <v>44384</v>
      </c>
      <c r="CA3" s="113">
        <v>44385</v>
      </c>
      <c r="CB3" s="113">
        <v>44386</v>
      </c>
      <c r="CC3" s="113">
        <v>44389</v>
      </c>
      <c r="CD3" s="113">
        <v>44390</v>
      </c>
      <c r="CE3" s="113">
        <v>44391</v>
      </c>
      <c r="CF3" s="114">
        <v>44392</v>
      </c>
      <c r="CG3" s="114">
        <v>44393</v>
      </c>
      <c r="CH3" s="114">
        <v>44396</v>
      </c>
      <c r="CI3" s="114">
        <v>44397</v>
      </c>
      <c r="CJ3" s="114">
        <v>44398</v>
      </c>
      <c r="CK3" s="113">
        <v>44399</v>
      </c>
      <c r="CL3" s="113">
        <v>44400</v>
      </c>
      <c r="CM3" s="113">
        <v>44403</v>
      </c>
      <c r="CN3" s="113">
        <v>44404</v>
      </c>
      <c r="CO3" s="113">
        <v>44405</v>
      </c>
      <c r="CP3" s="114">
        <v>44406</v>
      </c>
      <c r="CQ3" s="114">
        <v>44407</v>
      </c>
    </row>
    <row r="4" spans="1:95" ht="15.75" customHeight="1">
      <c r="A4" s="214" t="s">
        <v>184</v>
      </c>
      <c r="B4" s="116" t="s">
        <v>185</v>
      </c>
      <c r="C4" s="117"/>
      <c r="D4" s="117"/>
      <c r="E4" s="118"/>
      <c r="F4" s="20">
        <v>50</v>
      </c>
      <c r="G4" s="20">
        <v>70</v>
      </c>
      <c r="H4" s="20">
        <f t="shared" ref="H4:H5" si="0">SUM(C4:G4)*0.05</f>
        <v>6</v>
      </c>
      <c r="I4" s="20">
        <f t="shared" ref="I4:I5" si="1">SUM(F4:G4) * 0.15</f>
        <v>18</v>
      </c>
      <c r="J4" s="20">
        <f t="shared" ref="J4:J5" si="2">SUM(C4:I4) / 20</f>
        <v>7.2</v>
      </c>
      <c r="K4" s="119">
        <f t="shared" ref="K4:L4" si="3">$K$2*C4</f>
        <v>0</v>
      </c>
      <c r="L4" s="119">
        <f t="shared" si="3"/>
        <v>0</v>
      </c>
      <c r="M4" s="119">
        <f t="shared" ref="M4:M5" si="4">E4*$M$2</f>
        <v>0</v>
      </c>
      <c r="N4" s="119">
        <f t="shared" ref="N4:N5" si="5">$N$2*F4</f>
        <v>75000</v>
      </c>
      <c r="O4" s="119">
        <f t="shared" ref="O4:O5" si="6">$O$2*G4</f>
        <v>105000</v>
      </c>
      <c r="P4" s="119">
        <f t="shared" ref="P4:P5" si="7">$P$2*H4</f>
        <v>9000</v>
      </c>
      <c r="Q4" s="119">
        <f t="shared" ref="Q4:Q5" si="8">$Q$2*I4</f>
        <v>13500</v>
      </c>
      <c r="R4" s="119">
        <f t="shared" ref="R4:R5" si="9">$R$2*J4</f>
        <v>7200</v>
      </c>
      <c r="S4" s="120">
        <f t="shared" ref="S4:S5" si="10">SUM(K4:R4)</f>
        <v>209700</v>
      </c>
      <c r="T4" s="61" t="e">
        <f t="shared" ref="T4:T5" ca="1" si="11">IFS(MAX(C4:G4)=C4,C4/$K$3,MAX(C4:G4)=D4,D4/$M$3,MAX(C4:G4)=E4,E4/$M$3,MAX(C4:G4)=F4,F4/$N$3,MAX(C4:G4)=G4,G4/$O$3)/8</f>
        <v>#NAME?</v>
      </c>
      <c r="U4" s="294" t="s">
        <v>24</v>
      </c>
      <c r="V4" s="295"/>
      <c r="W4" s="279" t="s">
        <v>25</v>
      </c>
      <c r="X4" s="260"/>
      <c r="Y4" s="260"/>
      <c r="Z4" s="260"/>
      <c r="AA4" s="261"/>
      <c r="AB4" s="295"/>
      <c r="AC4" s="280" t="s">
        <v>186</v>
      </c>
      <c r="AD4" s="202"/>
      <c r="AE4" s="202"/>
      <c r="AF4" s="202"/>
      <c r="AG4" s="202"/>
      <c r="AH4" s="202"/>
      <c r="AI4" s="202"/>
      <c r="AJ4" s="202"/>
      <c r="AK4" s="202"/>
      <c r="AL4" s="202"/>
      <c r="AM4" s="202"/>
      <c r="AN4" s="202"/>
      <c r="AO4" s="202"/>
      <c r="AP4" s="202"/>
      <c r="AQ4" s="202"/>
      <c r="AR4" s="202"/>
      <c r="AS4" s="202"/>
      <c r="AT4" s="202"/>
      <c r="AU4" s="202"/>
      <c r="AV4" s="202"/>
      <c r="AW4" s="121"/>
      <c r="AX4" s="122"/>
      <c r="AY4" s="122"/>
      <c r="AZ4" s="122"/>
      <c r="BA4" s="122"/>
      <c r="BB4" s="39"/>
      <c r="BC4" s="39"/>
      <c r="BD4" s="39"/>
      <c r="BE4" s="39"/>
      <c r="BF4" s="39"/>
      <c r="BG4" s="111"/>
      <c r="BH4" s="111"/>
      <c r="BI4" s="111"/>
      <c r="BJ4" s="111"/>
      <c r="BK4" s="111"/>
      <c r="BL4" s="39"/>
      <c r="BM4" s="39"/>
      <c r="BN4" s="39"/>
      <c r="BO4" s="39"/>
      <c r="BP4" s="39"/>
      <c r="BQ4" s="111"/>
      <c r="BR4" s="111"/>
      <c r="BS4" s="111"/>
      <c r="BT4" s="111"/>
      <c r="BU4" s="111"/>
      <c r="BV4" s="39"/>
      <c r="BW4" s="39"/>
      <c r="BX4" s="39"/>
      <c r="BY4" s="39"/>
      <c r="BZ4" s="39"/>
      <c r="CA4" s="111"/>
      <c r="CB4" s="111"/>
      <c r="CC4" s="111"/>
      <c r="CD4" s="111"/>
      <c r="CE4" s="111"/>
      <c r="CF4" s="39"/>
      <c r="CG4" s="39"/>
      <c r="CH4" s="39"/>
      <c r="CI4" s="39"/>
      <c r="CJ4" s="39"/>
      <c r="CK4" s="111"/>
      <c r="CL4" s="111"/>
      <c r="CM4" s="111"/>
      <c r="CN4" s="111"/>
      <c r="CO4" s="111"/>
      <c r="CP4" s="39"/>
      <c r="CQ4" s="39"/>
    </row>
    <row r="5" spans="1:95" ht="15.75" customHeight="1">
      <c r="A5" s="215"/>
      <c r="B5" s="28" t="s">
        <v>187</v>
      </c>
      <c r="C5" s="29"/>
      <c r="D5" s="29"/>
      <c r="E5" s="30"/>
      <c r="F5" s="31">
        <v>20</v>
      </c>
      <c r="G5" s="31">
        <v>10</v>
      </c>
      <c r="H5" s="31">
        <f t="shared" si="0"/>
        <v>1.5</v>
      </c>
      <c r="I5" s="31">
        <f t="shared" si="1"/>
        <v>4.5</v>
      </c>
      <c r="J5" s="31">
        <f t="shared" si="2"/>
        <v>1.8</v>
      </c>
      <c r="K5" s="123">
        <f t="shared" ref="K5:L5" si="12">$K$2*C5</f>
        <v>0</v>
      </c>
      <c r="L5" s="123">
        <f t="shared" si="12"/>
        <v>0</v>
      </c>
      <c r="M5" s="123">
        <f t="shared" si="4"/>
        <v>0</v>
      </c>
      <c r="N5" s="123">
        <f t="shared" si="5"/>
        <v>30000</v>
      </c>
      <c r="O5" s="123">
        <f t="shared" si="6"/>
        <v>15000</v>
      </c>
      <c r="P5" s="123">
        <f t="shared" si="7"/>
        <v>2250</v>
      </c>
      <c r="Q5" s="123">
        <f t="shared" si="8"/>
        <v>3375</v>
      </c>
      <c r="R5" s="123">
        <f t="shared" si="9"/>
        <v>1800</v>
      </c>
      <c r="S5" s="120">
        <f t="shared" si="10"/>
        <v>52425</v>
      </c>
      <c r="T5" s="61" t="e">
        <f t="shared" ca="1" si="11"/>
        <v>#NAME?</v>
      </c>
      <c r="U5" s="202"/>
      <c r="V5" s="202"/>
      <c r="W5" s="201" t="s">
        <v>188</v>
      </c>
      <c r="X5" s="202"/>
      <c r="Y5" s="202"/>
      <c r="Z5" s="202"/>
      <c r="AA5" s="26">
        <v>1</v>
      </c>
      <c r="AB5" s="202"/>
      <c r="AC5" s="280" t="s">
        <v>189</v>
      </c>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row>
    <row r="6" spans="1:95" ht="15.75" customHeight="1">
      <c r="A6" s="215"/>
      <c r="B6" s="34" t="s">
        <v>36</v>
      </c>
      <c r="C6" s="205" t="s">
        <v>190</v>
      </c>
      <c r="D6" s="206"/>
      <c r="E6" s="206"/>
      <c r="F6" s="206"/>
      <c r="G6" s="206"/>
      <c r="H6" s="206"/>
      <c r="I6" s="206"/>
      <c r="J6" s="206"/>
      <c r="K6" s="206"/>
      <c r="L6" s="206"/>
      <c r="M6" s="206"/>
      <c r="N6" s="206"/>
      <c r="O6" s="206"/>
      <c r="P6" s="206"/>
      <c r="Q6" s="206"/>
      <c r="R6" s="206"/>
      <c r="S6" s="125">
        <v>40000</v>
      </c>
      <c r="T6" s="126" t="s">
        <v>191</v>
      </c>
      <c r="U6" s="202"/>
      <c r="V6" s="202"/>
      <c r="W6" s="237" t="s">
        <v>192</v>
      </c>
      <c r="X6" s="202"/>
      <c r="Y6" s="202"/>
      <c r="Z6" s="202"/>
      <c r="AA6" s="27">
        <v>2</v>
      </c>
      <c r="AB6" s="202"/>
      <c r="AC6" s="127"/>
      <c r="AD6" s="111"/>
      <c r="AE6" s="111"/>
      <c r="AF6" s="111"/>
      <c r="AG6" s="111"/>
      <c r="AH6" s="39"/>
      <c r="AI6" s="39"/>
      <c r="AJ6" s="39"/>
      <c r="AK6" s="39"/>
      <c r="AL6" s="39"/>
      <c r="AM6" s="111"/>
      <c r="AN6" s="111"/>
      <c r="AO6" s="111"/>
      <c r="AP6" s="111"/>
      <c r="AQ6" s="111"/>
      <c r="AR6" s="39"/>
      <c r="AS6" s="39"/>
      <c r="AT6" s="39"/>
      <c r="AU6" s="39"/>
      <c r="AV6" s="39"/>
      <c r="AW6" s="122"/>
      <c r="AX6" s="122"/>
      <c r="AY6" s="122"/>
      <c r="AZ6" s="122"/>
      <c r="BA6" s="122"/>
      <c r="BB6" s="39"/>
      <c r="BC6" s="39"/>
      <c r="BD6" s="39"/>
      <c r="BE6" s="39"/>
      <c r="BF6" s="39"/>
      <c r="BG6" s="111"/>
      <c r="BH6" s="111"/>
      <c r="BI6" s="111"/>
      <c r="BJ6" s="111"/>
      <c r="BK6" s="111"/>
      <c r="BL6" s="39"/>
      <c r="BM6" s="39"/>
      <c r="BN6" s="39"/>
      <c r="BO6" s="39"/>
      <c r="BP6" s="39"/>
      <c r="BQ6" s="111"/>
      <c r="BR6" s="111"/>
      <c r="BS6" s="111"/>
      <c r="BT6" s="111"/>
      <c r="BU6" s="111"/>
      <c r="BV6" s="39"/>
      <c r="BW6" s="39"/>
      <c r="BX6" s="39"/>
      <c r="BY6" s="39"/>
      <c r="BZ6" s="39"/>
      <c r="CA6" s="111"/>
      <c r="CB6" s="111"/>
      <c r="CC6" s="280" t="s">
        <v>193</v>
      </c>
      <c r="CD6" s="202"/>
      <c r="CE6" s="202"/>
      <c r="CF6" s="202"/>
      <c r="CG6" s="202"/>
      <c r="CH6" s="202"/>
      <c r="CI6" s="202"/>
      <c r="CJ6" s="202"/>
      <c r="CK6" s="202"/>
      <c r="CL6" s="202"/>
      <c r="CM6" s="202"/>
      <c r="CN6" s="202"/>
      <c r="CO6" s="202"/>
      <c r="CP6" s="202"/>
      <c r="CQ6" s="202"/>
    </row>
    <row r="7" spans="1:95" ht="15.75" customHeight="1">
      <c r="A7" s="215"/>
      <c r="B7" s="34" t="s">
        <v>194</v>
      </c>
      <c r="C7" s="207" t="s">
        <v>190</v>
      </c>
      <c r="D7" s="208"/>
      <c r="E7" s="208"/>
      <c r="F7" s="208"/>
      <c r="G7" s="208"/>
      <c r="H7" s="208"/>
      <c r="I7" s="208"/>
      <c r="J7" s="208"/>
      <c r="K7" s="208"/>
      <c r="L7" s="208"/>
      <c r="M7" s="208"/>
      <c r="N7" s="208"/>
      <c r="O7" s="208"/>
      <c r="P7" s="208"/>
      <c r="Q7" s="208"/>
      <c r="R7" s="208"/>
      <c r="S7" s="125">
        <v>16560</v>
      </c>
      <c r="T7" s="126" t="s">
        <v>195</v>
      </c>
      <c r="U7" s="202"/>
      <c r="V7" s="202"/>
      <c r="W7" s="201" t="s">
        <v>196</v>
      </c>
      <c r="X7" s="202"/>
      <c r="Y7" s="202"/>
      <c r="Z7" s="202"/>
      <c r="AA7" s="26">
        <v>2</v>
      </c>
      <c r="AB7" s="202"/>
      <c r="AC7" s="124" t="s">
        <v>197</v>
      </c>
      <c r="AD7" s="128"/>
      <c r="AE7" s="111"/>
      <c r="AF7" s="111"/>
      <c r="AG7" s="111"/>
      <c r="AH7" s="39"/>
      <c r="AI7" s="39"/>
      <c r="AJ7" s="39"/>
      <c r="AK7" s="39"/>
      <c r="AL7" s="39"/>
      <c r="AM7" s="111"/>
      <c r="AN7" s="111"/>
      <c r="AO7" s="111"/>
      <c r="AP7" s="111"/>
      <c r="AQ7" s="111"/>
      <c r="AR7" s="39"/>
      <c r="AS7" s="39"/>
      <c r="AT7" s="39"/>
      <c r="AU7" s="39"/>
      <c r="AV7" s="39"/>
      <c r="AW7" s="122"/>
      <c r="AX7" s="122"/>
      <c r="AY7" s="122"/>
      <c r="AZ7" s="122"/>
      <c r="BA7" s="122"/>
      <c r="BB7" s="39"/>
      <c r="BC7" s="39"/>
      <c r="BD7" s="39"/>
      <c r="BE7" s="39"/>
      <c r="BF7" s="39"/>
      <c r="BG7" s="111"/>
      <c r="BH7" s="111"/>
      <c r="BI7" s="111"/>
      <c r="BJ7" s="111"/>
      <c r="BK7" s="111"/>
      <c r="BL7" s="39"/>
      <c r="BM7" s="39"/>
      <c r="BN7" s="39"/>
      <c r="BO7" s="39"/>
      <c r="BP7" s="39"/>
      <c r="BQ7" s="111"/>
      <c r="BR7" s="111"/>
      <c r="BS7" s="111"/>
      <c r="BT7" s="111"/>
      <c r="BU7" s="111"/>
      <c r="BV7" s="39"/>
      <c r="BW7" s="39"/>
      <c r="BX7" s="39"/>
      <c r="BY7" s="39"/>
      <c r="BZ7" s="39"/>
      <c r="CA7" s="111"/>
      <c r="CB7" s="111"/>
      <c r="CC7" s="111"/>
      <c r="CD7" s="111"/>
      <c r="CE7" s="111"/>
      <c r="CF7" s="39"/>
      <c r="CG7" s="39"/>
      <c r="CH7" s="39"/>
      <c r="CI7" s="39"/>
      <c r="CJ7" s="39"/>
      <c r="CK7" s="111"/>
      <c r="CL7" s="111"/>
      <c r="CM7" s="111"/>
      <c r="CN7" s="111"/>
      <c r="CO7" s="274" t="s">
        <v>198</v>
      </c>
      <c r="CP7" s="39"/>
      <c r="CQ7" s="39"/>
    </row>
    <row r="8" spans="1:95" ht="15.75" customHeight="1">
      <c r="A8" s="215"/>
      <c r="B8" s="34" t="s">
        <v>43</v>
      </c>
      <c r="C8" s="209" t="s">
        <v>199</v>
      </c>
      <c r="D8" s="210"/>
      <c r="E8" s="210"/>
      <c r="F8" s="210"/>
      <c r="G8" s="210"/>
      <c r="H8" s="210"/>
      <c r="I8" s="210"/>
      <c r="J8" s="210"/>
      <c r="K8" s="210"/>
      <c r="L8" s="210"/>
      <c r="M8" s="210"/>
      <c r="N8" s="210"/>
      <c r="O8" s="210"/>
      <c r="P8" s="210"/>
      <c r="Q8" s="210"/>
      <c r="R8" s="210"/>
      <c r="S8" s="125">
        <f t="shared" ref="S8:S17" si="13">SUM(K8:R8)</f>
        <v>0</v>
      </c>
      <c r="T8" s="42" t="e">
        <f t="shared" ref="T8:T17" ca="1" si="14">IFS(MAX(C8:G8)=C8,C8/$K$3,MAX(C8:G8)=D8,D8/$M$3,MAX(C8:G8)=E8,E8/$M$3,MAX(C8:G8)=F8,F8/$N$3,MAX(C8:G8)=G8,G8/$O$3)/8</f>
        <v>#NAME?</v>
      </c>
      <c r="U8" s="202"/>
      <c r="V8" s="202"/>
      <c r="W8" s="237" t="s">
        <v>200</v>
      </c>
      <c r="X8" s="202"/>
      <c r="Y8" s="202"/>
      <c r="Z8" s="202"/>
      <c r="AA8" s="27">
        <v>2</v>
      </c>
      <c r="AB8" s="202"/>
      <c r="AC8" s="280" t="s">
        <v>201</v>
      </c>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39"/>
      <c r="CH8" s="39"/>
      <c r="CI8" s="39"/>
      <c r="CJ8" s="39"/>
      <c r="CK8" s="111"/>
      <c r="CL8" s="111"/>
      <c r="CM8" s="111"/>
      <c r="CN8" s="111"/>
      <c r="CO8" s="202"/>
      <c r="CP8" s="39"/>
      <c r="CQ8" s="39"/>
    </row>
    <row r="9" spans="1:95" ht="15.75" customHeight="1">
      <c r="A9" s="215"/>
      <c r="B9" s="129" t="str">
        <f>HYPERLINK("https://apptask.ru/c/7/board/76/79", "79 Прямая регистрация")</f>
        <v>79 Прямая регистрация</v>
      </c>
      <c r="C9" s="31">
        <v>3</v>
      </c>
      <c r="D9" s="31"/>
      <c r="E9" s="49"/>
      <c r="F9" s="31">
        <v>100</v>
      </c>
      <c r="G9" s="31"/>
      <c r="H9" s="31">
        <f t="shared" ref="H9:H17" si="15">SUM(C9:G9)*0.05</f>
        <v>5.15</v>
      </c>
      <c r="I9" s="31">
        <f t="shared" ref="I9:I17" si="16">SUM(F9:G9) * 0.15</f>
        <v>15</v>
      </c>
      <c r="J9" s="31">
        <f t="shared" ref="J9:J17" si="17">SUM(C9:I9) / 20</f>
        <v>6.1575000000000006</v>
      </c>
      <c r="K9" s="123">
        <f t="shared" ref="K9:L9" si="18">$K$2*C9</f>
        <v>3600</v>
      </c>
      <c r="L9" s="123">
        <f t="shared" si="18"/>
        <v>0</v>
      </c>
      <c r="M9" s="123">
        <f t="shared" ref="M9:M17" si="19">E9*$M$2</f>
        <v>0</v>
      </c>
      <c r="N9" s="123">
        <f t="shared" ref="N9:N17" si="20">$N$2*F9</f>
        <v>150000</v>
      </c>
      <c r="O9" s="123">
        <f t="shared" ref="O9:O17" si="21">$O$2*G9</f>
        <v>0</v>
      </c>
      <c r="P9" s="123">
        <f t="shared" ref="P9:P17" si="22">$P$2*H9</f>
        <v>7725.0000000000009</v>
      </c>
      <c r="Q9" s="123">
        <f t="shared" ref="Q9:Q17" si="23">$Q$2*I9</f>
        <v>11250</v>
      </c>
      <c r="R9" s="123">
        <f t="shared" ref="R9:R17" si="24">$R$2*J9</f>
        <v>6157.5000000000009</v>
      </c>
      <c r="S9" s="120">
        <f t="shared" si="13"/>
        <v>178732.5</v>
      </c>
      <c r="T9" s="61" t="e">
        <f t="shared" ca="1" si="14"/>
        <v>#NAME?</v>
      </c>
      <c r="U9" s="202"/>
      <c r="V9" s="202"/>
      <c r="W9" s="201" t="s">
        <v>35</v>
      </c>
      <c r="X9" s="202"/>
      <c r="Y9" s="202"/>
      <c r="Z9" s="202"/>
      <c r="AA9" s="26">
        <v>2</v>
      </c>
      <c r="AB9" s="202"/>
      <c r="AC9" s="111"/>
      <c r="AD9" s="111"/>
      <c r="AE9" s="111"/>
      <c r="AF9" s="263" t="s">
        <v>202</v>
      </c>
      <c r="AG9" s="202"/>
      <c r="AH9" s="39"/>
      <c r="AI9" s="39"/>
      <c r="AJ9" s="39"/>
      <c r="AK9" s="39"/>
      <c r="AL9" s="39"/>
      <c r="AM9" s="111"/>
      <c r="AN9" s="111"/>
      <c r="AO9" s="111"/>
      <c r="AP9" s="111"/>
      <c r="AQ9" s="111"/>
      <c r="AR9" s="267" t="s">
        <v>203</v>
      </c>
      <c r="AS9" s="39"/>
      <c r="AT9" s="39"/>
      <c r="AU9" s="39"/>
      <c r="AV9" s="39"/>
      <c r="AW9" s="122"/>
      <c r="AX9" s="122"/>
      <c r="AY9" s="122"/>
      <c r="AZ9" s="122"/>
      <c r="BA9" s="122"/>
      <c r="BB9" s="39"/>
      <c r="BC9" s="39"/>
      <c r="BD9" s="39"/>
      <c r="BE9" s="39"/>
      <c r="BF9" s="39"/>
      <c r="BG9" s="111"/>
      <c r="BH9" s="275" t="s">
        <v>204</v>
      </c>
      <c r="BI9" s="111"/>
      <c r="BJ9" s="111"/>
      <c r="BK9" s="111"/>
      <c r="BL9" s="39"/>
      <c r="BM9" s="39"/>
      <c r="BN9" s="39"/>
      <c r="BO9" s="39"/>
      <c r="BP9" s="39"/>
      <c r="BQ9" s="111"/>
      <c r="BR9" s="111"/>
      <c r="BS9" s="111"/>
      <c r="BT9" s="111"/>
      <c r="BU9" s="111"/>
      <c r="BV9" s="39"/>
      <c r="BW9" s="39"/>
      <c r="BX9" s="39"/>
      <c r="BY9" s="39"/>
      <c r="BZ9" s="39"/>
      <c r="CA9" s="111"/>
      <c r="CB9" s="111"/>
      <c r="CC9" s="111"/>
      <c r="CD9" s="111"/>
      <c r="CE9" s="111"/>
      <c r="CF9" s="39"/>
      <c r="CG9" s="39"/>
      <c r="CH9" s="39"/>
      <c r="CI9" s="39"/>
      <c r="CJ9" s="39"/>
      <c r="CK9" s="111"/>
      <c r="CL9" s="111"/>
      <c r="CM9" s="111"/>
      <c r="CN9" s="111"/>
      <c r="CO9" s="202"/>
      <c r="CP9" s="39"/>
      <c r="CQ9" s="39"/>
    </row>
    <row r="10" spans="1:95" ht="15.75" customHeight="1">
      <c r="A10" s="215"/>
      <c r="B10" s="130" t="s">
        <v>205</v>
      </c>
      <c r="C10" s="31">
        <v>9</v>
      </c>
      <c r="D10" s="31"/>
      <c r="E10" s="49"/>
      <c r="F10" s="31">
        <v>13</v>
      </c>
      <c r="G10" s="31">
        <v>4</v>
      </c>
      <c r="H10" s="31">
        <f t="shared" si="15"/>
        <v>1.3</v>
      </c>
      <c r="I10" s="31">
        <f t="shared" si="16"/>
        <v>2.5499999999999998</v>
      </c>
      <c r="J10" s="31">
        <f t="shared" si="17"/>
        <v>1.4925000000000002</v>
      </c>
      <c r="K10" s="123">
        <f t="shared" ref="K10:L10" si="25">$K$2*C10</f>
        <v>10800</v>
      </c>
      <c r="L10" s="123">
        <f t="shared" si="25"/>
        <v>0</v>
      </c>
      <c r="M10" s="123">
        <f t="shared" si="19"/>
        <v>0</v>
      </c>
      <c r="N10" s="123">
        <f t="shared" si="20"/>
        <v>19500</v>
      </c>
      <c r="O10" s="123">
        <f t="shared" si="21"/>
        <v>6000</v>
      </c>
      <c r="P10" s="123">
        <f t="shared" si="22"/>
        <v>1950</v>
      </c>
      <c r="Q10" s="123">
        <f t="shared" si="23"/>
        <v>1912.4999999999998</v>
      </c>
      <c r="R10" s="123">
        <f t="shared" si="24"/>
        <v>1492.5000000000002</v>
      </c>
      <c r="S10" s="120">
        <f t="shared" si="13"/>
        <v>41655</v>
      </c>
      <c r="T10" s="61" t="e">
        <f t="shared" ca="1" si="14"/>
        <v>#NAME?</v>
      </c>
      <c r="U10" s="202"/>
      <c r="V10" s="202"/>
      <c r="W10" s="203" t="s">
        <v>206</v>
      </c>
      <c r="X10" s="204"/>
      <c r="Y10" s="204"/>
      <c r="Z10" s="204"/>
      <c r="AA10" s="37">
        <v>1</v>
      </c>
      <c r="AB10" s="202"/>
      <c r="AC10" s="111"/>
      <c r="AD10" s="111"/>
      <c r="AE10" s="111"/>
      <c r="AF10" s="111"/>
      <c r="AG10" s="268" t="s">
        <v>207</v>
      </c>
      <c r="AH10" s="202"/>
      <c r="AI10" s="202"/>
      <c r="AJ10" s="202"/>
      <c r="AK10" s="202"/>
      <c r="AL10" s="202"/>
      <c r="AM10" s="202"/>
      <c r="AN10" s="111"/>
      <c r="AO10" s="111"/>
      <c r="AP10" s="111"/>
      <c r="AQ10" s="111"/>
      <c r="AR10" s="202"/>
      <c r="AS10" s="39"/>
      <c r="AT10" s="39"/>
      <c r="AU10" s="39"/>
      <c r="AV10" s="39"/>
      <c r="AW10" s="122"/>
      <c r="AX10" s="122"/>
      <c r="AY10" s="122"/>
      <c r="AZ10" s="122"/>
      <c r="BA10" s="122"/>
      <c r="BB10" s="39"/>
      <c r="BC10" s="39"/>
      <c r="BD10" s="39"/>
      <c r="BE10" s="39"/>
      <c r="BF10" s="39"/>
      <c r="BG10" s="111"/>
      <c r="BH10" s="202"/>
      <c r="BI10" s="111"/>
      <c r="BJ10" s="111"/>
      <c r="BK10" s="111"/>
      <c r="BL10" s="39"/>
      <c r="BM10" s="39"/>
      <c r="BN10" s="39"/>
      <c r="BO10" s="39"/>
      <c r="BP10" s="39"/>
      <c r="BQ10" s="111"/>
      <c r="BR10" s="111"/>
      <c r="BS10" s="111"/>
      <c r="BT10" s="111"/>
      <c r="BU10" s="111"/>
      <c r="BV10" s="39"/>
      <c r="BW10" s="39"/>
      <c r="BX10" s="39"/>
      <c r="BY10" s="39"/>
      <c r="BZ10" s="39"/>
      <c r="CA10" s="111"/>
      <c r="CB10" s="111"/>
      <c r="CC10" s="111"/>
      <c r="CD10" s="111"/>
      <c r="CE10" s="111"/>
      <c r="CF10" s="39"/>
      <c r="CG10" s="39"/>
      <c r="CH10" s="39"/>
      <c r="CI10" s="39"/>
      <c r="CJ10" s="39"/>
      <c r="CK10" s="111"/>
      <c r="CL10" s="111"/>
      <c r="CM10" s="111"/>
      <c r="CN10" s="111"/>
      <c r="CO10" s="202"/>
      <c r="CP10" s="39"/>
      <c r="CQ10" s="39"/>
    </row>
    <row r="11" spans="1:95" ht="15.75" customHeight="1">
      <c r="A11" s="215"/>
      <c r="B11" s="130" t="s">
        <v>208</v>
      </c>
      <c r="C11" s="31"/>
      <c r="D11" s="31"/>
      <c r="E11" s="49"/>
      <c r="F11" s="31">
        <v>14</v>
      </c>
      <c r="G11" s="31"/>
      <c r="H11" s="31">
        <f t="shared" si="15"/>
        <v>0.70000000000000007</v>
      </c>
      <c r="I11" s="31">
        <f t="shared" si="16"/>
        <v>2.1</v>
      </c>
      <c r="J11" s="31">
        <f t="shared" si="17"/>
        <v>0.84000000000000008</v>
      </c>
      <c r="K11" s="123">
        <f t="shared" ref="K11:L11" si="26">$K$2*C11</f>
        <v>0</v>
      </c>
      <c r="L11" s="123">
        <f t="shared" si="26"/>
        <v>0</v>
      </c>
      <c r="M11" s="123">
        <f t="shared" si="19"/>
        <v>0</v>
      </c>
      <c r="N11" s="123">
        <f t="shared" si="20"/>
        <v>21000</v>
      </c>
      <c r="O11" s="123">
        <f t="shared" si="21"/>
        <v>0</v>
      </c>
      <c r="P11" s="123">
        <f t="shared" si="22"/>
        <v>1050</v>
      </c>
      <c r="Q11" s="123">
        <f t="shared" si="23"/>
        <v>1575</v>
      </c>
      <c r="R11" s="123">
        <f t="shared" si="24"/>
        <v>840.00000000000011</v>
      </c>
      <c r="S11" s="120">
        <f t="shared" si="13"/>
        <v>24465</v>
      </c>
      <c r="T11" s="61" t="e">
        <f t="shared" ca="1" si="14"/>
        <v>#NAME?</v>
      </c>
      <c r="U11" s="202"/>
      <c r="V11" s="202"/>
      <c r="W11" s="257"/>
      <c r="X11" s="202"/>
      <c r="Y11" s="202"/>
      <c r="Z11" s="202"/>
      <c r="AA11" s="258"/>
      <c r="AB11" s="202"/>
      <c r="AC11" s="111"/>
      <c r="AD11" s="111"/>
      <c r="AE11" s="111"/>
      <c r="AF11" s="111"/>
      <c r="AG11" s="111"/>
      <c r="AH11" s="39"/>
      <c r="AI11" s="263" t="s">
        <v>202</v>
      </c>
      <c r="AJ11" s="202"/>
      <c r="AK11" s="39"/>
      <c r="AL11" s="39"/>
      <c r="AM11" s="111"/>
      <c r="AN11" s="111"/>
      <c r="AO11" s="111"/>
      <c r="AP11" s="111"/>
      <c r="AQ11" s="111"/>
      <c r="AR11" s="202"/>
      <c r="AS11" s="39"/>
      <c r="AT11" s="39"/>
      <c r="AU11" s="39"/>
      <c r="AV11" s="39"/>
      <c r="AW11" s="122"/>
      <c r="AX11" s="122"/>
      <c r="AY11" s="122"/>
      <c r="AZ11" s="122"/>
      <c r="BA11" s="122"/>
      <c r="BB11" s="39"/>
      <c r="BC11" s="39"/>
      <c r="BD11" s="39"/>
      <c r="BE11" s="39"/>
      <c r="BF11" s="39"/>
      <c r="BG11" s="111"/>
      <c r="BH11" s="202"/>
      <c r="BI11" s="111"/>
      <c r="BJ11" s="111"/>
      <c r="BK11" s="111"/>
      <c r="BL11" s="39"/>
      <c r="BM11" s="39"/>
      <c r="BN11" s="39"/>
      <c r="BO11" s="39"/>
      <c r="BP11" s="39"/>
      <c r="BQ11" s="111"/>
      <c r="BR11" s="111"/>
      <c r="BS11" s="111"/>
      <c r="BT11" s="111"/>
      <c r="BU11" s="111"/>
      <c r="BV11" s="39"/>
      <c r="BW11" s="39"/>
      <c r="BX11" s="39"/>
      <c r="BY11" s="39"/>
      <c r="BZ11" s="39"/>
      <c r="CA11" s="111"/>
      <c r="CB11" s="111"/>
      <c r="CC11" s="111"/>
      <c r="CD11" s="111"/>
      <c r="CE11" s="111"/>
      <c r="CF11" s="39"/>
      <c r="CG11" s="39"/>
      <c r="CH11" s="39"/>
      <c r="CI11" s="39"/>
      <c r="CJ11" s="39"/>
      <c r="CK11" s="111"/>
      <c r="CL11" s="111"/>
      <c r="CM11" s="111"/>
      <c r="CN11" s="111"/>
      <c r="CO11" s="202"/>
      <c r="CP11" s="39"/>
      <c r="CQ11" s="39"/>
    </row>
    <row r="12" spans="1:95" ht="15.75" customHeight="1">
      <c r="A12" s="215"/>
      <c r="B12" s="130" t="s">
        <v>209</v>
      </c>
      <c r="C12" s="31">
        <v>5</v>
      </c>
      <c r="D12" s="31"/>
      <c r="E12" s="49"/>
      <c r="F12" s="31">
        <v>9</v>
      </c>
      <c r="G12" s="31"/>
      <c r="H12" s="31">
        <f t="shared" si="15"/>
        <v>0.70000000000000007</v>
      </c>
      <c r="I12" s="31">
        <f t="shared" si="16"/>
        <v>1.3499999999999999</v>
      </c>
      <c r="J12" s="31">
        <f t="shared" si="17"/>
        <v>0.80249999999999999</v>
      </c>
      <c r="K12" s="123">
        <f t="shared" ref="K12:L12" si="27">$K$2*C12</f>
        <v>6000</v>
      </c>
      <c r="L12" s="123">
        <f t="shared" si="27"/>
        <v>0</v>
      </c>
      <c r="M12" s="123">
        <f t="shared" si="19"/>
        <v>0</v>
      </c>
      <c r="N12" s="123">
        <f t="shared" si="20"/>
        <v>13500</v>
      </c>
      <c r="O12" s="123">
        <f t="shared" si="21"/>
        <v>0</v>
      </c>
      <c r="P12" s="123">
        <f t="shared" si="22"/>
        <v>1050</v>
      </c>
      <c r="Q12" s="123">
        <f t="shared" si="23"/>
        <v>1012.4999999999999</v>
      </c>
      <c r="R12" s="123">
        <f t="shared" si="24"/>
        <v>802.5</v>
      </c>
      <c r="S12" s="120">
        <f t="shared" si="13"/>
        <v>22365</v>
      </c>
      <c r="T12" s="61" t="e">
        <f t="shared" ca="1" si="14"/>
        <v>#NAME?</v>
      </c>
      <c r="U12" s="202"/>
      <c r="V12" s="202"/>
      <c r="W12" s="259" t="s">
        <v>210</v>
      </c>
      <c r="X12" s="260"/>
      <c r="Y12" s="260"/>
      <c r="Z12" s="260"/>
      <c r="AA12" s="261"/>
      <c r="AB12" s="202"/>
      <c r="AC12" s="111"/>
      <c r="AD12" s="111"/>
      <c r="AE12" s="111"/>
      <c r="AF12" s="111"/>
      <c r="AG12" s="111"/>
      <c r="AH12" s="39"/>
      <c r="AI12" s="39"/>
      <c r="AJ12" s="39"/>
      <c r="AK12" s="131" t="s">
        <v>202</v>
      </c>
      <c r="AL12" s="39"/>
      <c r="AM12" s="111"/>
      <c r="AN12" s="111"/>
      <c r="AO12" s="111"/>
      <c r="AP12" s="111"/>
      <c r="AQ12" s="111"/>
      <c r="AR12" s="202"/>
      <c r="AS12" s="39"/>
      <c r="AT12" s="39"/>
      <c r="AU12" s="39"/>
      <c r="AV12" s="39"/>
      <c r="AW12" s="122"/>
      <c r="AX12" s="122"/>
      <c r="AY12" s="122"/>
      <c r="AZ12" s="122"/>
      <c r="BA12" s="122"/>
      <c r="BB12" s="39"/>
      <c r="BC12" s="39"/>
      <c r="BD12" s="39"/>
      <c r="BE12" s="39"/>
      <c r="BF12" s="39"/>
      <c r="BG12" s="111"/>
      <c r="BH12" s="202"/>
      <c r="BI12" s="111"/>
      <c r="BJ12" s="111"/>
      <c r="BK12" s="111"/>
      <c r="BL12" s="39"/>
      <c r="BM12" s="39"/>
      <c r="BN12" s="39"/>
      <c r="BO12" s="39"/>
      <c r="BP12" s="39"/>
      <c r="BQ12" s="111"/>
      <c r="BR12" s="111"/>
      <c r="BS12" s="111"/>
      <c r="BT12" s="111"/>
      <c r="BU12" s="111"/>
      <c r="BV12" s="39"/>
      <c r="BW12" s="39"/>
      <c r="BX12" s="39"/>
      <c r="BY12" s="39"/>
      <c r="BZ12" s="39"/>
      <c r="CA12" s="111"/>
      <c r="CB12" s="111"/>
      <c r="CC12" s="111"/>
      <c r="CD12" s="111"/>
      <c r="CE12" s="111"/>
      <c r="CF12" s="39"/>
      <c r="CG12" s="39"/>
      <c r="CH12" s="39"/>
      <c r="CI12" s="39"/>
      <c r="CJ12" s="39"/>
      <c r="CK12" s="111"/>
      <c r="CL12" s="111"/>
      <c r="CM12" s="111"/>
      <c r="CN12" s="111"/>
      <c r="CO12" s="202"/>
      <c r="CP12" s="39"/>
      <c r="CQ12" s="39"/>
    </row>
    <row r="13" spans="1:95" ht="15.75" customHeight="1">
      <c r="A13" s="215"/>
      <c r="B13" s="130" t="s">
        <v>211</v>
      </c>
      <c r="C13" s="31">
        <v>8</v>
      </c>
      <c r="D13" s="31"/>
      <c r="E13" s="49"/>
      <c r="F13" s="31">
        <v>12</v>
      </c>
      <c r="G13" s="31"/>
      <c r="H13" s="31">
        <f t="shared" si="15"/>
        <v>1</v>
      </c>
      <c r="I13" s="31">
        <f t="shared" si="16"/>
        <v>1.7999999999999998</v>
      </c>
      <c r="J13" s="31">
        <f t="shared" si="17"/>
        <v>1.1400000000000001</v>
      </c>
      <c r="K13" s="123">
        <f t="shared" ref="K13:L13" si="28">$K$2*C13</f>
        <v>9600</v>
      </c>
      <c r="L13" s="123">
        <f t="shared" si="28"/>
        <v>0</v>
      </c>
      <c r="M13" s="123">
        <f t="shared" si="19"/>
        <v>0</v>
      </c>
      <c r="N13" s="123">
        <f t="shared" si="20"/>
        <v>18000</v>
      </c>
      <c r="O13" s="123">
        <f t="shared" si="21"/>
        <v>0</v>
      </c>
      <c r="P13" s="123">
        <f t="shared" si="22"/>
        <v>1500</v>
      </c>
      <c r="Q13" s="123">
        <f t="shared" si="23"/>
        <v>1349.9999999999998</v>
      </c>
      <c r="R13" s="123">
        <f t="shared" si="24"/>
        <v>1140.0000000000002</v>
      </c>
      <c r="S13" s="120">
        <f t="shared" si="13"/>
        <v>31590</v>
      </c>
      <c r="T13" s="61" t="e">
        <f t="shared" ca="1" si="14"/>
        <v>#NAME?</v>
      </c>
      <c r="U13" s="202"/>
      <c r="V13" s="202"/>
      <c r="W13" s="262" t="s">
        <v>212</v>
      </c>
      <c r="X13" s="202"/>
      <c r="Y13" s="202"/>
      <c r="Z13" s="202"/>
      <c r="AA13" s="236"/>
      <c r="AB13" s="202"/>
      <c r="AC13" s="111"/>
      <c r="AD13" s="111"/>
      <c r="AE13" s="111"/>
      <c r="AF13" s="111"/>
      <c r="AG13" s="111"/>
      <c r="AH13" s="39"/>
      <c r="AI13" s="39"/>
      <c r="AJ13" s="39"/>
      <c r="AK13" s="263" t="s">
        <v>202</v>
      </c>
      <c r="AL13" s="202"/>
      <c r="AM13" s="202"/>
      <c r="AN13" s="202"/>
      <c r="AO13" s="111"/>
      <c r="AP13" s="111"/>
      <c r="AQ13" s="111"/>
      <c r="AR13" s="202"/>
      <c r="AS13" s="39"/>
      <c r="AT13" s="39"/>
      <c r="AU13" s="39"/>
      <c r="AV13" s="39"/>
      <c r="AW13" s="122"/>
      <c r="AX13" s="122"/>
      <c r="AY13" s="122"/>
      <c r="AZ13" s="122"/>
      <c r="BA13" s="122"/>
      <c r="BB13" s="39"/>
      <c r="BC13" s="39"/>
      <c r="BD13" s="39"/>
      <c r="BE13" s="39"/>
      <c r="BF13" s="39"/>
      <c r="BG13" s="111"/>
      <c r="BH13" s="202"/>
      <c r="BI13" s="111"/>
      <c r="BJ13" s="111"/>
      <c r="BK13" s="111"/>
      <c r="BL13" s="39"/>
      <c r="BM13" s="39"/>
      <c r="BN13" s="39"/>
      <c r="BO13" s="39"/>
      <c r="BP13" s="39"/>
      <c r="BQ13" s="111"/>
      <c r="BR13" s="111"/>
      <c r="BS13" s="111"/>
      <c r="BT13" s="111"/>
      <c r="BU13" s="111"/>
      <c r="BV13" s="39"/>
      <c r="BW13" s="39"/>
      <c r="BX13" s="39"/>
      <c r="BY13" s="39"/>
      <c r="BZ13" s="39"/>
      <c r="CA13" s="111"/>
      <c r="CB13" s="111"/>
      <c r="CC13" s="111"/>
      <c r="CD13" s="111"/>
      <c r="CE13" s="111"/>
      <c r="CF13" s="39"/>
      <c r="CG13" s="39"/>
      <c r="CH13" s="39"/>
      <c r="CI13" s="39"/>
      <c r="CJ13" s="39"/>
      <c r="CK13" s="111"/>
      <c r="CL13" s="111"/>
      <c r="CM13" s="111"/>
      <c r="CN13" s="111"/>
      <c r="CO13" s="202"/>
      <c r="CP13" s="39"/>
      <c r="CQ13" s="39"/>
    </row>
    <row r="14" spans="1:95" ht="15.75" customHeight="1">
      <c r="A14" s="215"/>
      <c r="B14" s="130" t="s">
        <v>213</v>
      </c>
      <c r="C14" s="31"/>
      <c r="D14" s="31"/>
      <c r="E14" s="49"/>
      <c r="F14" s="31"/>
      <c r="G14" s="31"/>
      <c r="H14" s="31">
        <f t="shared" si="15"/>
        <v>0</v>
      </c>
      <c r="I14" s="31">
        <f t="shared" si="16"/>
        <v>0</v>
      </c>
      <c r="J14" s="31">
        <f t="shared" si="17"/>
        <v>0</v>
      </c>
      <c r="K14" s="123">
        <f t="shared" ref="K14:L14" si="29">$K$2*C14</f>
        <v>0</v>
      </c>
      <c r="L14" s="123">
        <f t="shared" si="29"/>
        <v>0</v>
      </c>
      <c r="M14" s="123">
        <f t="shared" si="19"/>
        <v>0</v>
      </c>
      <c r="N14" s="123">
        <f t="shared" si="20"/>
        <v>0</v>
      </c>
      <c r="O14" s="123">
        <f t="shared" si="21"/>
        <v>0</v>
      </c>
      <c r="P14" s="123">
        <f t="shared" si="22"/>
        <v>0</v>
      </c>
      <c r="Q14" s="123">
        <f t="shared" si="23"/>
        <v>0</v>
      </c>
      <c r="R14" s="123">
        <f t="shared" si="24"/>
        <v>0</v>
      </c>
      <c r="S14" s="120">
        <f t="shared" si="13"/>
        <v>0</v>
      </c>
      <c r="T14" s="61" t="e">
        <f t="shared" ca="1" si="14"/>
        <v>#NAME?</v>
      </c>
      <c r="U14" s="202"/>
      <c r="V14" s="202"/>
      <c r="W14" s="132"/>
      <c r="X14" s="264" t="s">
        <v>214</v>
      </c>
      <c r="Y14" s="202"/>
      <c r="Z14" s="202"/>
      <c r="AA14" s="133">
        <v>44238</v>
      </c>
      <c r="AB14" s="202"/>
      <c r="AC14" s="111"/>
      <c r="AD14" s="111"/>
      <c r="AE14" s="111"/>
      <c r="AF14" s="111"/>
      <c r="AG14" s="111"/>
      <c r="AH14" s="39"/>
      <c r="AI14" s="39"/>
      <c r="AJ14" s="39"/>
      <c r="AK14" s="39"/>
      <c r="AL14" s="39"/>
      <c r="AM14" s="263" t="s">
        <v>202</v>
      </c>
      <c r="AN14" s="202"/>
      <c r="AO14" s="202"/>
      <c r="AP14" s="202"/>
      <c r="AQ14" s="111"/>
      <c r="AR14" s="202"/>
      <c r="AS14" s="39"/>
      <c r="AT14" s="39"/>
      <c r="AU14" s="39"/>
      <c r="AV14" s="39"/>
      <c r="AW14" s="122"/>
      <c r="AX14" s="122"/>
      <c r="AY14" s="122"/>
      <c r="AZ14" s="122"/>
      <c r="BA14" s="122"/>
      <c r="BB14" s="39"/>
      <c r="BC14" s="39"/>
      <c r="BD14" s="39"/>
      <c r="BE14" s="39"/>
      <c r="BF14" s="39"/>
      <c r="BG14" s="111"/>
      <c r="BH14" s="202"/>
      <c r="BI14" s="111"/>
      <c r="BJ14" s="111"/>
      <c r="BK14" s="111"/>
      <c r="BL14" s="39"/>
      <c r="BM14" s="39"/>
      <c r="BN14" s="39"/>
      <c r="BO14" s="39"/>
      <c r="BP14" s="39"/>
      <c r="BQ14" s="111"/>
      <c r="BR14" s="111"/>
      <c r="BS14" s="111"/>
      <c r="BT14" s="111"/>
      <c r="BU14" s="111"/>
      <c r="BV14" s="39"/>
      <c r="BW14" s="39"/>
      <c r="BX14" s="39"/>
      <c r="BY14" s="39"/>
      <c r="BZ14" s="39"/>
      <c r="CA14" s="111"/>
      <c r="CB14" s="111"/>
      <c r="CC14" s="111"/>
      <c r="CD14" s="111"/>
      <c r="CE14" s="111"/>
      <c r="CF14" s="39"/>
      <c r="CG14" s="39"/>
      <c r="CH14" s="39"/>
      <c r="CI14" s="39"/>
      <c r="CJ14" s="39"/>
      <c r="CK14" s="111"/>
      <c r="CL14" s="111"/>
      <c r="CM14" s="111"/>
      <c r="CN14" s="111"/>
      <c r="CO14" s="202"/>
      <c r="CP14" s="39"/>
      <c r="CQ14" s="39"/>
    </row>
    <row r="15" spans="1:95" ht="15.75" customHeight="1">
      <c r="A15" s="215"/>
      <c r="B15" s="130" t="s">
        <v>215</v>
      </c>
      <c r="C15" s="31">
        <v>27</v>
      </c>
      <c r="D15" s="31"/>
      <c r="E15" s="49"/>
      <c r="F15" s="31">
        <v>9</v>
      </c>
      <c r="G15" s="31">
        <v>23</v>
      </c>
      <c r="H15" s="31">
        <f t="shared" si="15"/>
        <v>2.95</v>
      </c>
      <c r="I15" s="31">
        <f t="shared" si="16"/>
        <v>4.8</v>
      </c>
      <c r="J15" s="31">
        <f t="shared" si="17"/>
        <v>3.3374999999999999</v>
      </c>
      <c r="K15" s="123">
        <f t="shared" ref="K15:L15" si="30">$K$2*C15</f>
        <v>32400</v>
      </c>
      <c r="L15" s="123">
        <f t="shared" si="30"/>
        <v>0</v>
      </c>
      <c r="M15" s="123">
        <f t="shared" si="19"/>
        <v>0</v>
      </c>
      <c r="N15" s="123">
        <f t="shared" si="20"/>
        <v>13500</v>
      </c>
      <c r="O15" s="123">
        <f t="shared" si="21"/>
        <v>34500</v>
      </c>
      <c r="P15" s="123">
        <f t="shared" si="22"/>
        <v>4425</v>
      </c>
      <c r="Q15" s="123">
        <f t="shared" si="23"/>
        <v>3600</v>
      </c>
      <c r="R15" s="123">
        <f t="shared" si="24"/>
        <v>3337.5</v>
      </c>
      <c r="S15" s="120">
        <f t="shared" si="13"/>
        <v>91762.5</v>
      </c>
      <c r="T15" s="61" t="e">
        <f t="shared" ca="1" si="14"/>
        <v>#NAME?</v>
      </c>
      <c r="U15" s="202"/>
      <c r="V15" s="202"/>
      <c r="W15" s="132"/>
      <c r="X15" s="264" t="s">
        <v>216</v>
      </c>
      <c r="Y15" s="202"/>
      <c r="Z15" s="202"/>
      <c r="AA15" s="133">
        <v>44247</v>
      </c>
      <c r="AB15" s="202"/>
      <c r="AC15" s="111"/>
      <c r="AD15" s="111"/>
      <c r="AE15" s="111"/>
      <c r="AF15" s="111"/>
      <c r="AG15" s="111"/>
      <c r="AH15" s="39"/>
      <c r="AI15" s="39"/>
      <c r="AJ15" s="39"/>
      <c r="AK15" s="39"/>
      <c r="AL15" s="39"/>
      <c r="AM15" s="111"/>
      <c r="AN15" s="111"/>
      <c r="AO15" s="111"/>
      <c r="AP15" s="263" t="s">
        <v>202</v>
      </c>
      <c r="AQ15" s="202"/>
      <c r="AR15" s="202"/>
      <c r="AS15" s="39"/>
      <c r="AT15" s="39"/>
      <c r="AU15" s="39"/>
      <c r="AV15" s="39"/>
      <c r="AW15" s="122"/>
      <c r="AX15" s="122"/>
      <c r="AY15" s="122"/>
      <c r="AZ15" s="122"/>
      <c r="BA15" s="122"/>
      <c r="BB15" s="39"/>
      <c r="BC15" s="39"/>
      <c r="BD15" s="39"/>
      <c r="BE15" s="39"/>
      <c r="BF15" s="39"/>
      <c r="BG15" s="111"/>
      <c r="BH15" s="202"/>
      <c r="BI15" s="111"/>
      <c r="BJ15" s="111"/>
      <c r="BK15" s="111"/>
      <c r="BL15" s="39"/>
      <c r="BM15" s="39"/>
      <c r="BN15" s="39"/>
      <c r="BO15" s="39"/>
      <c r="BP15" s="39"/>
      <c r="BQ15" s="111"/>
      <c r="BR15" s="111"/>
      <c r="BS15" s="111"/>
      <c r="BT15" s="111"/>
      <c r="BU15" s="111"/>
      <c r="BV15" s="39"/>
      <c r="BW15" s="39"/>
      <c r="BX15" s="39"/>
      <c r="BY15" s="39"/>
      <c r="BZ15" s="39"/>
      <c r="CA15" s="111"/>
      <c r="CB15" s="111"/>
      <c r="CC15" s="111"/>
      <c r="CD15" s="111"/>
      <c r="CE15" s="111"/>
      <c r="CF15" s="39"/>
      <c r="CG15" s="39"/>
      <c r="CH15" s="39"/>
      <c r="CI15" s="39"/>
      <c r="CJ15" s="39"/>
      <c r="CK15" s="111"/>
      <c r="CL15" s="111"/>
      <c r="CM15" s="111"/>
      <c r="CN15" s="111"/>
      <c r="CO15" s="202"/>
      <c r="CP15" s="39"/>
      <c r="CQ15" s="39"/>
    </row>
    <row r="16" spans="1:95" ht="15.75" customHeight="1">
      <c r="A16" s="215"/>
      <c r="B16" s="130" t="s">
        <v>217</v>
      </c>
      <c r="C16" s="31">
        <v>3</v>
      </c>
      <c r="D16" s="31">
        <v>7</v>
      </c>
      <c r="E16" s="49"/>
      <c r="F16" s="31">
        <v>3</v>
      </c>
      <c r="G16" s="31">
        <v>12</v>
      </c>
      <c r="H16" s="31">
        <f t="shared" si="15"/>
        <v>1.25</v>
      </c>
      <c r="I16" s="31">
        <f t="shared" si="16"/>
        <v>2.25</v>
      </c>
      <c r="J16" s="31">
        <f t="shared" si="17"/>
        <v>1.425</v>
      </c>
      <c r="K16" s="123">
        <f t="shared" ref="K16:L16" si="31">$K$2*C16</f>
        <v>3600</v>
      </c>
      <c r="L16" s="123">
        <f t="shared" si="31"/>
        <v>8400</v>
      </c>
      <c r="M16" s="123">
        <f t="shared" si="19"/>
        <v>0</v>
      </c>
      <c r="N16" s="123">
        <f t="shared" si="20"/>
        <v>4500</v>
      </c>
      <c r="O16" s="123">
        <f t="shared" si="21"/>
        <v>18000</v>
      </c>
      <c r="P16" s="123">
        <f t="shared" si="22"/>
        <v>1875</v>
      </c>
      <c r="Q16" s="123">
        <f t="shared" si="23"/>
        <v>1687.5</v>
      </c>
      <c r="R16" s="123">
        <f t="shared" si="24"/>
        <v>1425</v>
      </c>
      <c r="S16" s="120">
        <f t="shared" si="13"/>
        <v>39487.5</v>
      </c>
      <c r="T16" s="61" t="e">
        <f t="shared" ca="1" si="14"/>
        <v>#NAME?</v>
      </c>
      <c r="U16" s="202"/>
      <c r="V16" s="202"/>
      <c r="W16" s="132"/>
      <c r="X16" s="264" t="s">
        <v>218</v>
      </c>
      <c r="Y16" s="202"/>
      <c r="Z16" s="202"/>
      <c r="AA16" s="133">
        <v>44260</v>
      </c>
      <c r="AB16" s="202"/>
      <c r="AC16" s="111"/>
      <c r="AD16" s="111"/>
      <c r="AE16" s="111"/>
      <c r="AF16" s="111"/>
      <c r="AG16" s="111"/>
      <c r="AH16" s="39"/>
      <c r="AI16" s="39"/>
      <c r="AJ16" s="39"/>
      <c r="AK16" s="39"/>
      <c r="AL16" s="39"/>
      <c r="AM16" s="111"/>
      <c r="AN16" s="111"/>
      <c r="AO16" s="263" t="s">
        <v>202</v>
      </c>
      <c r="AP16" s="202"/>
      <c r="AQ16" s="111"/>
      <c r="AR16" s="202"/>
      <c r="AS16" s="39"/>
      <c r="AT16" s="39"/>
      <c r="AU16" s="39"/>
      <c r="AV16" s="39"/>
      <c r="AW16" s="122"/>
      <c r="AX16" s="122"/>
      <c r="AY16" s="122"/>
      <c r="AZ16" s="122"/>
      <c r="BA16" s="122"/>
      <c r="BB16" s="39"/>
      <c r="BC16" s="39"/>
      <c r="BD16" s="39"/>
      <c r="BE16" s="39"/>
      <c r="BF16" s="39"/>
      <c r="BG16" s="111"/>
      <c r="BH16" s="202"/>
      <c r="BI16" s="111"/>
      <c r="BJ16" s="111"/>
      <c r="BK16" s="111"/>
      <c r="BL16" s="39"/>
      <c r="BM16" s="39"/>
      <c r="BN16" s="39"/>
      <c r="BO16" s="39"/>
      <c r="BP16" s="39"/>
      <c r="BQ16" s="111"/>
      <c r="BR16" s="111"/>
      <c r="BS16" s="111"/>
      <c r="BT16" s="111"/>
      <c r="BU16" s="111"/>
      <c r="BV16" s="39"/>
      <c r="BW16" s="39"/>
      <c r="BX16" s="39"/>
      <c r="BY16" s="39"/>
      <c r="BZ16" s="39"/>
      <c r="CA16" s="111"/>
      <c r="CB16" s="111"/>
      <c r="CC16" s="111"/>
      <c r="CD16" s="111"/>
      <c r="CE16" s="111"/>
      <c r="CF16" s="39"/>
      <c r="CG16" s="39"/>
      <c r="CH16" s="39"/>
      <c r="CI16" s="39"/>
      <c r="CJ16" s="39"/>
      <c r="CK16" s="111"/>
      <c r="CL16" s="111"/>
      <c r="CM16" s="111"/>
      <c r="CN16" s="111"/>
      <c r="CO16" s="202"/>
      <c r="CP16" s="39"/>
      <c r="CQ16" s="39"/>
    </row>
    <row r="17" spans="1:95" ht="15.75" customHeight="1">
      <c r="A17" s="215"/>
      <c r="B17" s="134" t="s">
        <v>219</v>
      </c>
      <c r="C17" s="51">
        <v>6</v>
      </c>
      <c r="D17" s="51"/>
      <c r="E17" s="52"/>
      <c r="F17" s="51">
        <v>7</v>
      </c>
      <c r="G17" s="51"/>
      <c r="H17" s="51">
        <f t="shared" si="15"/>
        <v>0.65</v>
      </c>
      <c r="I17" s="51">
        <f t="shared" si="16"/>
        <v>1.05</v>
      </c>
      <c r="J17" s="51">
        <f t="shared" si="17"/>
        <v>0.7350000000000001</v>
      </c>
      <c r="K17" s="135">
        <f t="shared" ref="K17:L17" si="32">$K$2*C17</f>
        <v>7200</v>
      </c>
      <c r="L17" s="123">
        <f t="shared" si="32"/>
        <v>0</v>
      </c>
      <c r="M17" s="135">
        <f t="shared" si="19"/>
        <v>0</v>
      </c>
      <c r="N17" s="135">
        <f t="shared" si="20"/>
        <v>10500</v>
      </c>
      <c r="O17" s="135">
        <f t="shared" si="21"/>
        <v>0</v>
      </c>
      <c r="P17" s="135">
        <f t="shared" si="22"/>
        <v>975</v>
      </c>
      <c r="Q17" s="135">
        <f t="shared" si="23"/>
        <v>787.5</v>
      </c>
      <c r="R17" s="135">
        <f t="shared" si="24"/>
        <v>735.00000000000011</v>
      </c>
      <c r="S17" s="136">
        <f t="shared" si="13"/>
        <v>20197.5</v>
      </c>
      <c r="T17" s="61" t="e">
        <f t="shared" ca="1" si="14"/>
        <v>#NAME?</v>
      </c>
      <c r="U17" s="202"/>
      <c r="V17" s="202"/>
      <c r="W17" s="265" t="s">
        <v>220</v>
      </c>
      <c r="X17" s="202"/>
      <c r="Y17" s="202"/>
      <c r="Z17" s="202"/>
      <c r="AA17" s="236"/>
      <c r="AB17" s="202"/>
      <c r="AC17" s="111"/>
      <c r="AD17" s="111"/>
      <c r="AE17" s="111"/>
      <c r="AF17" s="111"/>
      <c r="AG17" s="111"/>
      <c r="AH17" s="39"/>
      <c r="AI17" s="39"/>
      <c r="AJ17" s="39"/>
      <c r="AK17" s="39"/>
      <c r="AL17" s="39"/>
      <c r="AM17" s="111"/>
      <c r="AN17" s="111"/>
      <c r="AO17" s="111"/>
      <c r="AP17" s="111"/>
      <c r="AQ17" s="111"/>
      <c r="AR17" s="202"/>
      <c r="AS17" s="39"/>
      <c r="AT17" s="39"/>
      <c r="AU17" s="39"/>
      <c r="AV17" s="39"/>
      <c r="AW17" s="122"/>
      <c r="AX17" s="122"/>
      <c r="AY17" s="122"/>
      <c r="AZ17" s="122"/>
      <c r="BA17" s="122"/>
      <c r="BB17" s="39"/>
      <c r="BC17" s="39"/>
      <c r="BD17" s="39"/>
      <c r="BE17" s="39"/>
      <c r="BF17" s="39"/>
      <c r="BG17" s="111"/>
      <c r="BH17" s="202"/>
      <c r="BI17" s="111"/>
      <c r="BJ17" s="111"/>
      <c r="BK17" s="111"/>
      <c r="BL17" s="39"/>
      <c r="BM17" s="39"/>
      <c r="BN17" s="39"/>
      <c r="BO17" s="39"/>
      <c r="BP17" s="39"/>
      <c r="BQ17" s="111"/>
      <c r="BR17" s="111"/>
      <c r="BS17" s="111"/>
      <c r="BT17" s="111"/>
      <c r="BU17" s="111"/>
      <c r="BV17" s="39"/>
      <c r="BW17" s="39"/>
      <c r="BX17" s="39"/>
      <c r="BY17" s="39"/>
      <c r="BZ17" s="39"/>
      <c r="CA17" s="111"/>
      <c r="CB17" s="111"/>
      <c r="CC17" s="111"/>
      <c r="CD17" s="111"/>
      <c r="CE17" s="111"/>
      <c r="CF17" s="39"/>
      <c r="CG17" s="39"/>
      <c r="CH17" s="39"/>
      <c r="CI17" s="39"/>
      <c r="CJ17" s="39"/>
      <c r="CK17" s="111"/>
      <c r="CL17" s="111"/>
      <c r="CM17" s="111"/>
      <c r="CN17" s="111"/>
      <c r="CO17" s="202"/>
      <c r="CP17" s="39"/>
      <c r="CQ17" s="39"/>
    </row>
    <row r="18" spans="1:95" ht="15.75" customHeight="1">
      <c r="A18" s="216"/>
      <c r="B18" s="55"/>
      <c r="C18" s="56">
        <f t="shared" ref="C18:T18" si="33">SUM(C5:C17)</f>
        <v>61</v>
      </c>
      <c r="D18" s="56">
        <f t="shared" si="33"/>
        <v>7</v>
      </c>
      <c r="E18" s="56">
        <f t="shared" si="33"/>
        <v>0</v>
      </c>
      <c r="F18" s="56">
        <f t="shared" si="33"/>
        <v>187</v>
      </c>
      <c r="G18" s="56">
        <f t="shared" si="33"/>
        <v>49</v>
      </c>
      <c r="H18" s="56">
        <f t="shared" si="33"/>
        <v>15.200000000000001</v>
      </c>
      <c r="I18" s="56">
        <f t="shared" si="33"/>
        <v>35.4</v>
      </c>
      <c r="J18" s="56">
        <f t="shared" si="33"/>
        <v>17.73</v>
      </c>
      <c r="K18" s="137">
        <f t="shared" si="33"/>
        <v>73200</v>
      </c>
      <c r="L18" s="137">
        <f t="shared" si="33"/>
        <v>8400</v>
      </c>
      <c r="M18" s="137">
        <f t="shared" si="33"/>
        <v>0</v>
      </c>
      <c r="N18" s="137">
        <f t="shared" si="33"/>
        <v>280500</v>
      </c>
      <c r="O18" s="137">
        <f t="shared" si="33"/>
        <v>73500</v>
      </c>
      <c r="P18" s="137">
        <f t="shared" si="33"/>
        <v>22800</v>
      </c>
      <c r="Q18" s="137">
        <f t="shared" si="33"/>
        <v>26550</v>
      </c>
      <c r="R18" s="137">
        <f t="shared" si="33"/>
        <v>17730</v>
      </c>
      <c r="S18" s="137">
        <f t="shared" si="33"/>
        <v>559240</v>
      </c>
      <c r="T18" s="58" t="e">
        <f t="shared" ca="1" si="33"/>
        <v>#NAME?</v>
      </c>
      <c r="U18" s="202"/>
      <c r="V18" s="202"/>
      <c r="W18" s="138"/>
      <c r="X18" s="266" t="s">
        <v>221</v>
      </c>
      <c r="Y18" s="202"/>
      <c r="Z18" s="139" t="s">
        <v>222</v>
      </c>
      <c r="AA18" s="140" t="s">
        <v>223</v>
      </c>
      <c r="AB18" s="202"/>
      <c r="AC18" s="269"/>
      <c r="AD18" s="202"/>
      <c r="AE18" s="202"/>
      <c r="AF18" s="202"/>
      <c r="AG18" s="202"/>
      <c r="AH18" s="202"/>
      <c r="AI18" s="202"/>
      <c r="AJ18" s="202"/>
      <c r="AK18" s="202"/>
      <c r="AL18" s="202"/>
      <c r="AM18" s="202"/>
      <c r="AN18" s="202"/>
      <c r="AO18" s="202"/>
      <c r="AP18" s="202"/>
      <c r="AQ18" s="202"/>
      <c r="AR18" s="202"/>
      <c r="AS18" s="270" t="s">
        <v>202</v>
      </c>
      <c r="AT18" s="202"/>
      <c r="AU18" s="39"/>
      <c r="AV18" s="39"/>
      <c r="AW18" s="122"/>
      <c r="AX18" s="122"/>
      <c r="AY18" s="122"/>
      <c r="AZ18" s="122"/>
      <c r="BA18" s="122"/>
      <c r="BB18" s="39"/>
      <c r="BC18" s="39"/>
      <c r="BD18" s="39"/>
      <c r="BE18" s="39"/>
      <c r="BF18" s="39"/>
      <c r="BG18" s="111"/>
      <c r="BH18" s="202"/>
      <c r="BI18" s="111"/>
      <c r="BJ18" s="111"/>
      <c r="BK18" s="111"/>
      <c r="BL18" s="39"/>
      <c r="BM18" s="39"/>
      <c r="BN18" s="39"/>
      <c r="BO18" s="39"/>
      <c r="BP18" s="39"/>
      <c r="BQ18" s="111"/>
      <c r="BR18" s="111"/>
      <c r="BS18" s="111"/>
      <c r="BT18" s="111"/>
      <c r="BU18" s="111"/>
      <c r="BV18" s="39"/>
      <c r="BW18" s="39"/>
      <c r="BX18" s="39"/>
      <c r="BY18" s="39"/>
      <c r="BZ18" s="39"/>
      <c r="CA18" s="111"/>
      <c r="CB18" s="111"/>
      <c r="CC18" s="111"/>
      <c r="CD18" s="111"/>
      <c r="CE18" s="111"/>
      <c r="CF18" s="39"/>
      <c r="CG18" s="39"/>
      <c r="CH18" s="39"/>
      <c r="CI18" s="39"/>
      <c r="CJ18" s="39"/>
      <c r="CK18" s="111"/>
      <c r="CL18" s="111"/>
      <c r="CM18" s="111"/>
      <c r="CN18" s="111"/>
      <c r="CO18" s="202"/>
      <c r="CP18" s="39"/>
      <c r="CQ18" s="39"/>
    </row>
    <row r="19" spans="1:95" ht="15.75" customHeight="1">
      <c r="A19" s="214" t="s">
        <v>224</v>
      </c>
      <c r="B19" s="60" t="s">
        <v>225</v>
      </c>
      <c r="C19" s="20">
        <v>12</v>
      </c>
      <c r="D19" s="20"/>
      <c r="E19" s="47"/>
      <c r="F19" s="20">
        <v>25</v>
      </c>
      <c r="G19" s="20">
        <v>8</v>
      </c>
      <c r="H19" s="20">
        <f t="shared" ref="H19:H27" si="34">SUM(C19:G19)*0.05</f>
        <v>2.25</v>
      </c>
      <c r="I19" s="20">
        <f t="shared" ref="I19:I27" si="35">SUM(F19:G19) * 0.15</f>
        <v>4.95</v>
      </c>
      <c r="J19" s="20">
        <f t="shared" ref="J19:J27" si="36">SUM(C19:I19) / 20</f>
        <v>2.6100000000000003</v>
      </c>
      <c r="K19" s="119">
        <f t="shared" ref="K19:L19" si="37">$K$2*C19</f>
        <v>14400</v>
      </c>
      <c r="L19" s="119">
        <f t="shared" si="37"/>
        <v>0</v>
      </c>
      <c r="M19" s="119">
        <f t="shared" ref="M19:M27" si="38">E19*$M$2</f>
        <v>0</v>
      </c>
      <c r="N19" s="119">
        <f t="shared" ref="N19:N27" si="39">$N$2*F19</f>
        <v>37500</v>
      </c>
      <c r="O19" s="119">
        <f t="shared" ref="O19:O27" si="40">$O$2*G19</f>
        <v>12000</v>
      </c>
      <c r="P19" s="119">
        <f t="shared" ref="P19:P27" si="41">$P$2*H19</f>
        <v>3375</v>
      </c>
      <c r="Q19" s="119">
        <f t="shared" ref="Q19:Q27" si="42">$Q$2*I19</f>
        <v>3712.5</v>
      </c>
      <c r="R19" s="119">
        <f t="shared" ref="R19:R27" si="43">$R$2*J19</f>
        <v>2610.0000000000005</v>
      </c>
      <c r="S19" s="141">
        <f t="shared" ref="S19:S27" si="44">SUM(K19:R19)</f>
        <v>73597.5</v>
      </c>
      <c r="T19" s="61" t="e">
        <f t="shared" ref="T19:T27" ca="1" si="45">IFS(MAX(C19:G19)=C19,C19/$K$3,MAX(C19:G19)=D19,D19/$M$3,MAX(C19:G19)=E19,E19/$M$3,MAX(C19:G19)=F19,F19/$N$3,MAX(C19:G19)=G19,G19/$O$3)/8</f>
        <v>#NAME?</v>
      </c>
      <c r="U19" s="229" t="s">
        <v>139</v>
      </c>
      <c r="V19" s="202"/>
      <c r="W19" s="138"/>
      <c r="X19" s="266" t="s">
        <v>226</v>
      </c>
      <c r="Y19" s="202"/>
      <c r="Z19" s="142">
        <v>150</v>
      </c>
      <c r="AA19" s="143">
        <f>K2*Z19</f>
        <v>180000</v>
      </c>
      <c r="AB19" s="202"/>
      <c r="AC19" s="122"/>
      <c r="AD19" s="122"/>
      <c r="AE19" s="122"/>
      <c r="AF19" s="122"/>
      <c r="AG19" s="122"/>
      <c r="AH19" s="39"/>
      <c r="AI19" s="39"/>
      <c r="AJ19" s="39"/>
      <c r="AK19" s="39"/>
      <c r="AL19" s="39"/>
      <c r="AM19" s="122"/>
      <c r="AN19" s="122"/>
      <c r="AO19" s="122"/>
      <c r="AP19" s="122"/>
      <c r="AQ19" s="122"/>
      <c r="AR19" s="39"/>
      <c r="AS19" s="270" t="s">
        <v>202</v>
      </c>
      <c r="AT19" s="202"/>
      <c r="AU19" s="202"/>
      <c r="AV19" s="202"/>
      <c r="AW19" s="122"/>
      <c r="AX19" s="122"/>
      <c r="AY19" s="122"/>
      <c r="AZ19" s="122"/>
      <c r="BA19" s="122"/>
      <c r="BB19" s="39"/>
      <c r="BC19" s="39"/>
      <c r="BD19" s="39"/>
      <c r="BE19" s="39"/>
      <c r="BF19" s="39"/>
      <c r="BG19" s="111"/>
      <c r="BH19" s="202"/>
      <c r="BI19" s="111"/>
      <c r="BJ19" s="111"/>
      <c r="BK19" s="111"/>
      <c r="BL19" s="39"/>
      <c r="BM19" s="39"/>
      <c r="BN19" s="39"/>
      <c r="BO19" s="39"/>
      <c r="BP19" s="39"/>
      <c r="BQ19" s="111"/>
      <c r="BR19" s="111"/>
      <c r="BS19" s="111"/>
      <c r="BT19" s="111"/>
      <c r="BU19" s="111"/>
      <c r="BV19" s="39"/>
      <c r="BW19" s="39"/>
      <c r="BX19" s="39"/>
      <c r="BY19" s="39"/>
      <c r="BZ19" s="39"/>
      <c r="CA19" s="111"/>
      <c r="CB19" s="111"/>
      <c r="CC19" s="111"/>
      <c r="CD19" s="111"/>
      <c r="CE19" s="111"/>
      <c r="CF19" s="39"/>
      <c r="CG19" s="39"/>
      <c r="CH19" s="39"/>
      <c r="CI19" s="39"/>
      <c r="CJ19" s="39"/>
      <c r="CK19" s="111"/>
      <c r="CL19" s="111"/>
      <c r="CM19" s="111"/>
      <c r="CN19" s="111"/>
      <c r="CO19" s="202"/>
      <c r="CP19" s="39"/>
      <c r="CQ19" s="39"/>
    </row>
    <row r="20" spans="1:95" ht="15.75" customHeight="1">
      <c r="A20" s="215"/>
      <c r="B20" s="130" t="s">
        <v>227</v>
      </c>
      <c r="C20" s="31"/>
      <c r="D20" s="31"/>
      <c r="E20" s="49"/>
      <c r="F20" s="31">
        <v>12</v>
      </c>
      <c r="G20" s="31">
        <v>22</v>
      </c>
      <c r="H20" s="31">
        <f t="shared" si="34"/>
        <v>1.7000000000000002</v>
      </c>
      <c r="I20" s="31">
        <f t="shared" si="35"/>
        <v>5.0999999999999996</v>
      </c>
      <c r="J20" s="31">
        <f t="shared" si="36"/>
        <v>2.04</v>
      </c>
      <c r="K20" s="123">
        <f t="shared" ref="K20:L20" si="46">$K$2*C20</f>
        <v>0</v>
      </c>
      <c r="L20" s="119">
        <f t="shared" si="46"/>
        <v>0</v>
      </c>
      <c r="M20" s="123">
        <f t="shared" si="38"/>
        <v>0</v>
      </c>
      <c r="N20" s="123">
        <f t="shared" si="39"/>
        <v>18000</v>
      </c>
      <c r="O20" s="123">
        <f t="shared" si="40"/>
        <v>33000</v>
      </c>
      <c r="P20" s="123">
        <f t="shared" si="41"/>
        <v>2550.0000000000005</v>
      </c>
      <c r="Q20" s="123">
        <f t="shared" si="42"/>
        <v>3824.9999999999995</v>
      </c>
      <c r="R20" s="123">
        <f t="shared" si="43"/>
        <v>2040</v>
      </c>
      <c r="S20" s="120">
        <f t="shared" si="44"/>
        <v>59415</v>
      </c>
      <c r="T20" s="61" t="e">
        <f t="shared" ca="1" si="45"/>
        <v>#NAME?</v>
      </c>
      <c r="U20" s="202"/>
      <c r="V20" s="202"/>
      <c r="W20" s="138"/>
      <c r="X20" s="266" t="s">
        <v>228</v>
      </c>
      <c r="Y20" s="202"/>
      <c r="Z20" s="142">
        <v>140</v>
      </c>
      <c r="AA20" s="143">
        <f>L2*Z20</f>
        <v>168000</v>
      </c>
      <c r="AB20" s="202"/>
      <c r="AC20" s="122"/>
      <c r="AD20" s="122"/>
      <c r="AE20" s="122"/>
      <c r="AF20" s="122"/>
      <c r="AG20" s="122"/>
      <c r="AH20" s="39"/>
      <c r="AI20" s="39"/>
      <c r="AJ20" s="39"/>
      <c r="AK20" s="39"/>
      <c r="AL20" s="39"/>
      <c r="AM20" s="122"/>
      <c r="AN20" s="122"/>
      <c r="AO20" s="122"/>
      <c r="AP20" s="122"/>
      <c r="AQ20" s="122"/>
      <c r="AR20" s="39"/>
      <c r="AS20" s="39"/>
      <c r="AT20" s="39"/>
      <c r="AU20" s="270" t="s">
        <v>202</v>
      </c>
      <c r="AV20" s="202"/>
      <c r="AW20" s="122"/>
      <c r="AX20" s="122"/>
      <c r="AY20" s="122"/>
      <c r="AZ20" s="122"/>
      <c r="BA20" s="122"/>
      <c r="BB20" s="39"/>
      <c r="BC20" s="39"/>
      <c r="BD20" s="39"/>
      <c r="BE20" s="39"/>
      <c r="BF20" s="39"/>
      <c r="BG20" s="111"/>
      <c r="BH20" s="202"/>
      <c r="BI20" s="111"/>
      <c r="BJ20" s="111"/>
      <c r="BK20" s="111"/>
      <c r="BL20" s="39"/>
      <c r="BM20" s="39"/>
      <c r="BN20" s="39"/>
      <c r="BO20" s="39"/>
      <c r="BP20" s="39"/>
      <c r="BQ20" s="111"/>
      <c r="BR20" s="111"/>
      <c r="BS20" s="111"/>
      <c r="BT20" s="111"/>
      <c r="BU20" s="111"/>
      <c r="BV20" s="39"/>
      <c r="BW20" s="39"/>
      <c r="BX20" s="39"/>
      <c r="BY20" s="39"/>
      <c r="BZ20" s="39"/>
      <c r="CA20" s="111"/>
      <c r="CB20" s="111"/>
      <c r="CC20" s="111"/>
      <c r="CD20" s="111"/>
      <c r="CE20" s="111"/>
      <c r="CF20" s="39"/>
      <c r="CG20" s="39"/>
      <c r="CH20" s="39"/>
      <c r="CI20" s="39"/>
      <c r="CJ20" s="39"/>
      <c r="CK20" s="111"/>
      <c r="CL20" s="111"/>
      <c r="CM20" s="111"/>
      <c r="CN20" s="111"/>
      <c r="CO20" s="202"/>
      <c r="CP20" s="39"/>
      <c r="CQ20" s="39"/>
    </row>
    <row r="21" spans="1:95" ht="15.75" customHeight="1">
      <c r="A21" s="215"/>
      <c r="B21" s="130" t="s">
        <v>229</v>
      </c>
      <c r="C21" s="31">
        <v>7</v>
      </c>
      <c r="D21" s="31"/>
      <c r="E21" s="49"/>
      <c r="F21" s="31">
        <v>5</v>
      </c>
      <c r="G21" s="31">
        <v>9</v>
      </c>
      <c r="H21" s="31">
        <f t="shared" si="34"/>
        <v>1.05</v>
      </c>
      <c r="I21" s="31">
        <f t="shared" si="35"/>
        <v>2.1</v>
      </c>
      <c r="J21" s="31">
        <f t="shared" si="36"/>
        <v>1.2075</v>
      </c>
      <c r="K21" s="123">
        <f t="shared" ref="K21:L21" si="47">$K$2*C21</f>
        <v>8400</v>
      </c>
      <c r="L21" s="119">
        <f t="shared" si="47"/>
        <v>0</v>
      </c>
      <c r="M21" s="123">
        <f t="shared" si="38"/>
        <v>0</v>
      </c>
      <c r="N21" s="123">
        <f t="shared" si="39"/>
        <v>7500</v>
      </c>
      <c r="O21" s="123">
        <f t="shared" si="40"/>
        <v>13500</v>
      </c>
      <c r="P21" s="123">
        <f t="shared" si="41"/>
        <v>1575</v>
      </c>
      <c r="Q21" s="123">
        <f t="shared" si="42"/>
        <v>1575</v>
      </c>
      <c r="R21" s="123">
        <f t="shared" si="43"/>
        <v>1207.5</v>
      </c>
      <c r="S21" s="120">
        <f t="shared" si="44"/>
        <v>33757.5</v>
      </c>
      <c r="T21" s="61" t="e">
        <f t="shared" ca="1" si="45"/>
        <v>#NAME?</v>
      </c>
      <c r="U21" s="202"/>
      <c r="V21" s="202"/>
      <c r="W21" s="138"/>
      <c r="X21" s="266" t="s">
        <v>230</v>
      </c>
      <c r="Y21" s="202"/>
      <c r="Z21" s="142">
        <v>12</v>
      </c>
      <c r="AA21" s="143">
        <f>L2*Z21</f>
        <v>14400</v>
      </c>
      <c r="AB21" s="202"/>
      <c r="AC21" s="122"/>
      <c r="AD21" s="122"/>
      <c r="AE21" s="122"/>
      <c r="AF21" s="122"/>
      <c r="AG21" s="122"/>
      <c r="AH21" s="39"/>
      <c r="AI21" s="39"/>
      <c r="AJ21" s="39"/>
      <c r="AK21" s="39"/>
      <c r="AL21" s="39"/>
      <c r="AM21" s="122"/>
      <c r="AN21" s="122"/>
      <c r="AO21" s="122"/>
      <c r="AP21" s="122"/>
      <c r="AQ21" s="122"/>
      <c r="AR21" s="39"/>
      <c r="AS21" s="39"/>
      <c r="AT21" s="39"/>
      <c r="AU21" s="39"/>
      <c r="AV21" s="39"/>
      <c r="AW21" s="270" t="s">
        <v>202</v>
      </c>
      <c r="AX21" s="202"/>
      <c r="AY21" s="202"/>
      <c r="AZ21" s="202"/>
      <c r="BA21" s="122"/>
      <c r="BB21" s="39"/>
      <c r="BC21" s="39"/>
      <c r="BD21" s="39"/>
      <c r="BE21" s="39"/>
      <c r="BF21" s="39"/>
      <c r="BG21" s="111"/>
      <c r="BH21" s="202"/>
      <c r="BI21" s="111"/>
      <c r="BJ21" s="111"/>
      <c r="BK21" s="111"/>
      <c r="BL21" s="39"/>
      <c r="BM21" s="39"/>
      <c r="BN21" s="39"/>
      <c r="BO21" s="39"/>
      <c r="BP21" s="39"/>
      <c r="BQ21" s="111"/>
      <c r="BR21" s="111"/>
      <c r="BS21" s="111"/>
      <c r="BT21" s="111"/>
      <c r="BU21" s="111"/>
      <c r="BV21" s="39"/>
      <c r="BW21" s="39"/>
      <c r="BX21" s="39"/>
      <c r="BY21" s="39"/>
      <c r="BZ21" s="39"/>
      <c r="CA21" s="111"/>
      <c r="CB21" s="111"/>
      <c r="CC21" s="111"/>
      <c r="CD21" s="111"/>
      <c r="CE21" s="111"/>
      <c r="CF21" s="39"/>
      <c r="CG21" s="39"/>
      <c r="CH21" s="39"/>
      <c r="CI21" s="39"/>
      <c r="CJ21" s="39"/>
      <c r="CK21" s="111"/>
      <c r="CL21" s="111"/>
      <c r="CM21" s="111"/>
      <c r="CN21" s="111"/>
      <c r="CO21" s="202"/>
      <c r="CP21" s="39"/>
      <c r="CQ21" s="39"/>
    </row>
    <row r="22" spans="1:95" ht="15.75" customHeight="1">
      <c r="A22" s="215"/>
      <c r="B22" s="130" t="s">
        <v>231</v>
      </c>
      <c r="C22" s="31">
        <v>12</v>
      </c>
      <c r="D22" s="31"/>
      <c r="E22" s="49"/>
      <c r="F22" s="31">
        <v>14</v>
      </c>
      <c r="G22" s="31">
        <v>21</v>
      </c>
      <c r="H22" s="31">
        <f t="shared" si="34"/>
        <v>2.35</v>
      </c>
      <c r="I22" s="31">
        <f t="shared" si="35"/>
        <v>5.25</v>
      </c>
      <c r="J22" s="31">
        <f t="shared" si="36"/>
        <v>2.73</v>
      </c>
      <c r="K22" s="123">
        <f t="shared" ref="K22:L22" si="48">$K$2*C22</f>
        <v>14400</v>
      </c>
      <c r="L22" s="119">
        <f t="shared" si="48"/>
        <v>0</v>
      </c>
      <c r="M22" s="123">
        <f t="shared" si="38"/>
        <v>0</v>
      </c>
      <c r="N22" s="123">
        <f t="shared" si="39"/>
        <v>21000</v>
      </c>
      <c r="O22" s="123">
        <f t="shared" si="40"/>
        <v>31500</v>
      </c>
      <c r="P22" s="123">
        <f t="shared" si="41"/>
        <v>3525</v>
      </c>
      <c r="Q22" s="123">
        <f t="shared" si="42"/>
        <v>3937.5</v>
      </c>
      <c r="R22" s="123">
        <f t="shared" si="43"/>
        <v>2730</v>
      </c>
      <c r="S22" s="120">
        <f t="shared" si="44"/>
        <v>77092.5</v>
      </c>
      <c r="T22" s="61" t="e">
        <f t="shared" ca="1" si="45"/>
        <v>#NAME?</v>
      </c>
      <c r="U22" s="202"/>
      <c r="V22" s="202"/>
      <c r="W22" s="288" t="s">
        <v>232</v>
      </c>
      <c r="X22" s="204"/>
      <c r="Y22" s="204"/>
      <c r="Z22" s="204"/>
      <c r="AA22" s="144">
        <f>SUM(AA19:AA21)</f>
        <v>362400</v>
      </c>
      <c r="AB22" s="202"/>
      <c r="AC22" s="122"/>
      <c r="AD22" s="122"/>
      <c r="AE22" s="122"/>
      <c r="AF22" s="122"/>
      <c r="AG22" s="122"/>
      <c r="AH22" s="39"/>
      <c r="AI22" s="39"/>
      <c r="AJ22" s="39"/>
      <c r="AK22" s="39"/>
      <c r="AL22" s="39"/>
      <c r="AM22" s="122"/>
      <c r="AN22" s="122"/>
      <c r="AO22" s="122"/>
      <c r="AP22" s="122"/>
      <c r="AQ22" s="122"/>
      <c r="AR22" s="39"/>
      <c r="AS22" s="39"/>
      <c r="AT22" s="39"/>
      <c r="AU22" s="39"/>
      <c r="AV22" s="39"/>
      <c r="AW22" s="122"/>
      <c r="AX22" s="122"/>
      <c r="AY22" s="270" t="s">
        <v>202</v>
      </c>
      <c r="AZ22" s="202"/>
      <c r="BA22" s="202"/>
      <c r="BB22" s="202"/>
      <c r="BC22" s="39"/>
      <c r="BD22" s="39"/>
      <c r="BE22" s="39"/>
      <c r="BF22" s="39"/>
      <c r="BG22" s="111"/>
      <c r="BH22" s="202"/>
      <c r="BI22" s="111"/>
      <c r="BJ22" s="111"/>
      <c r="BK22" s="111"/>
      <c r="BL22" s="39"/>
      <c r="BM22" s="39"/>
      <c r="BN22" s="39"/>
      <c r="BO22" s="39"/>
      <c r="BP22" s="39"/>
      <c r="BQ22" s="111"/>
      <c r="BR22" s="111"/>
      <c r="BS22" s="111"/>
      <c r="BT22" s="111"/>
      <c r="BU22" s="111"/>
      <c r="BV22" s="39"/>
      <c r="BW22" s="39"/>
      <c r="BX22" s="39"/>
      <c r="BY22" s="39"/>
      <c r="BZ22" s="39"/>
      <c r="CA22" s="111"/>
      <c r="CB22" s="111"/>
      <c r="CC22" s="111"/>
      <c r="CD22" s="111"/>
      <c r="CE22" s="111"/>
      <c r="CF22" s="39"/>
      <c r="CG22" s="39"/>
      <c r="CH22" s="39"/>
      <c r="CI22" s="39"/>
      <c r="CJ22" s="39"/>
      <c r="CK22" s="111"/>
      <c r="CL22" s="111"/>
      <c r="CM22" s="111"/>
      <c r="CN22" s="111"/>
      <c r="CO22" s="202"/>
      <c r="CP22" s="39"/>
      <c r="CQ22" s="39"/>
    </row>
    <row r="23" spans="1:95" ht="15.75" customHeight="1">
      <c r="A23" s="215"/>
      <c r="B23" s="145" t="s">
        <v>233</v>
      </c>
      <c r="C23" s="31">
        <v>18</v>
      </c>
      <c r="D23" s="31"/>
      <c r="E23" s="49"/>
      <c r="F23" s="31">
        <v>25</v>
      </c>
      <c r="G23" s="31">
        <v>22</v>
      </c>
      <c r="H23" s="31">
        <f t="shared" si="34"/>
        <v>3.25</v>
      </c>
      <c r="I23" s="31">
        <f t="shared" si="35"/>
        <v>7.05</v>
      </c>
      <c r="J23" s="31">
        <f t="shared" si="36"/>
        <v>3.7649999999999997</v>
      </c>
      <c r="K23" s="123">
        <f t="shared" ref="K23:L23" si="49">$K$2*C23</f>
        <v>21600</v>
      </c>
      <c r="L23" s="119">
        <f t="shared" si="49"/>
        <v>0</v>
      </c>
      <c r="M23" s="123">
        <f t="shared" si="38"/>
        <v>0</v>
      </c>
      <c r="N23" s="123">
        <f t="shared" si="39"/>
        <v>37500</v>
      </c>
      <c r="O23" s="123">
        <f t="shared" si="40"/>
        <v>33000</v>
      </c>
      <c r="P23" s="123">
        <f t="shared" si="41"/>
        <v>4875</v>
      </c>
      <c r="Q23" s="123">
        <f t="shared" si="42"/>
        <v>5287.5</v>
      </c>
      <c r="R23" s="123">
        <f t="shared" si="43"/>
        <v>3764.9999999999995</v>
      </c>
      <c r="S23" s="120">
        <f t="shared" si="44"/>
        <v>106027.5</v>
      </c>
      <c r="T23" s="61" t="e">
        <f t="shared" ca="1" si="45"/>
        <v>#NAME?</v>
      </c>
      <c r="U23" s="202"/>
      <c r="V23" s="202"/>
      <c r="W23" s="289"/>
      <c r="X23" s="202"/>
      <c r="Y23" s="202"/>
      <c r="Z23" s="202"/>
      <c r="AA23" s="258"/>
      <c r="AB23" s="202"/>
      <c r="AC23" s="122"/>
      <c r="AD23" s="122"/>
      <c r="AE23" s="122"/>
      <c r="AF23" s="122"/>
      <c r="AG23" s="122"/>
      <c r="AH23" s="39"/>
      <c r="AI23" s="39"/>
      <c r="AJ23" s="39"/>
      <c r="AK23" s="39"/>
      <c r="AL23" s="39"/>
      <c r="AM23" s="122"/>
      <c r="AN23" s="122"/>
      <c r="AO23" s="122"/>
      <c r="AP23" s="122"/>
      <c r="AQ23" s="122"/>
      <c r="AR23" s="39"/>
      <c r="AS23" s="39"/>
      <c r="AT23" s="39"/>
      <c r="AU23" s="39"/>
      <c r="AV23" s="39"/>
      <c r="AW23" s="122"/>
      <c r="AX23" s="122"/>
      <c r="AY23" s="122"/>
      <c r="AZ23" s="122"/>
      <c r="BA23" s="122"/>
      <c r="BB23" s="270" t="s">
        <v>202</v>
      </c>
      <c r="BC23" s="202"/>
      <c r="BD23" s="202"/>
      <c r="BE23" s="202"/>
      <c r="BF23" s="39"/>
      <c r="BG23" s="111"/>
      <c r="BH23" s="202"/>
      <c r="BI23" s="111"/>
      <c r="BJ23" s="111"/>
      <c r="BK23" s="111"/>
      <c r="BL23" s="39"/>
      <c r="BM23" s="39"/>
      <c r="BN23" s="39"/>
      <c r="BO23" s="39"/>
      <c r="BP23" s="39"/>
      <c r="BQ23" s="111"/>
      <c r="BR23" s="111"/>
      <c r="BS23" s="111"/>
      <c r="BT23" s="111"/>
      <c r="BU23" s="111"/>
      <c r="BV23" s="39"/>
      <c r="BW23" s="39"/>
      <c r="BX23" s="39"/>
      <c r="BY23" s="39"/>
      <c r="BZ23" s="39"/>
      <c r="CA23" s="111"/>
      <c r="CB23" s="111"/>
      <c r="CC23" s="111"/>
      <c r="CD23" s="111"/>
      <c r="CE23" s="111"/>
      <c r="CF23" s="39"/>
      <c r="CG23" s="39"/>
      <c r="CH23" s="39"/>
      <c r="CI23" s="39"/>
      <c r="CJ23" s="39"/>
      <c r="CK23" s="111"/>
      <c r="CL23" s="111"/>
      <c r="CM23" s="111"/>
      <c r="CN23" s="111"/>
      <c r="CO23" s="202"/>
      <c r="CP23" s="39"/>
      <c r="CQ23" s="39"/>
    </row>
    <row r="24" spans="1:95" ht="15.75" customHeight="1">
      <c r="A24" s="215"/>
      <c r="B24" s="145" t="s">
        <v>234</v>
      </c>
      <c r="C24" s="31">
        <v>5</v>
      </c>
      <c r="D24" s="31">
        <v>14</v>
      </c>
      <c r="E24" s="49"/>
      <c r="F24" s="31">
        <v>20</v>
      </c>
      <c r="G24" s="31"/>
      <c r="H24" s="31">
        <f t="shared" si="34"/>
        <v>1.9500000000000002</v>
      </c>
      <c r="I24" s="31">
        <f t="shared" si="35"/>
        <v>3</v>
      </c>
      <c r="J24" s="31">
        <f t="shared" si="36"/>
        <v>2.1975000000000002</v>
      </c>
      <c r="K24" s="123">
        <f t="shared" ref="K24:L24" si="50">$K$2*C24</f>
        <v>6000</v>
      </c>
      <c r="L24" s="119">
        <f t="shared" si="50"/>
        <v>16800</v>
      </c>
      <c r="M24" s="123">
        <f t="shared" si="38"/>
        <v>0</v>
      </c>
      <c r="N24" s="123">
        <f t="shared" si="39"/>
        <v>30000</v>
      </c>
      <c r="O24" s="123">
        <f t="shared" si="40"/>
        <v>0</v>
      </c>
      <c r="P24" s="123">
        <f t="shared" si="41"/>
        <v>2925.0000000000005</v>
      </c>
      <c r="Q24" s="123">
        <f t="shared" si="42"/>
        <v>2250</v>
      </c>
      <c r="R24" s="123">
        <f t="shared" si="43"/>
        <v>2197.5000000000005</v>
      </c>
      <c r="S24" s="120">
        <f t="shared" si="44"/>
        <v>60172.5</v>
      </c>
      <c r="T24" s="61" t="e">
        <f t="shared" ca="1" si="45"/>
        <v>#NAME?</v>
      </c>
      <c r="U24" s="202"/>
      <c r="V24" s="202"/>
      <c r="W24" s="259" t="s">
        <v>235</v>
      </c>
      <c r="X24" s="260"/>
      <c r="Y24" s="260"/>
      <c r="Z24" s="260"/>
      <c r="AA24" s="261"/>
      <c r="AB24" s="202"/>
      <c r="AC24" s="122"/>
      <c r="AD24" s="122"/>
      <c r="AE24" s="122"/>
      <c r="AF24" s="122"/>
      <c r="AG24" s="122"/>
      <c r="AH24" s="39"/>
      <c r="AI24" s="39"/>
      <c r="AJ24" s="39"/>
      <c r="AK24" s="39"/>
      <c r="AL24" s="39"/>
      <c r="AM24" s="122"/>
      <c r="AN24" s="122"/>
      <c r="AO24" s="122"/>
      <c r="AP24" s="122"/>
      <c r="AQ24" s="122"/>
      <c r="AR24" s="39"/>
      <c r="AS24" s="39"/>
      <c r="AT24" s="39"/>
      <c r="AU24" s="39"/>
      <c r="AV24" s="39"/>
      <c r="AW24" s="122"/>
      <c r="AX24" s="122"/>
      <c r="AY24" s="122"/>
      <c r="AZ24" s="122"/>
      <c r="BA24" s="122"/>
      <c r="BD24" s="270" t="s">
        <v>202</v>
      </c>
      <c r="BE24" s="202"/>
      <c r="BF24" s="39"/>
      <c r="BG24" s="111"/>
      <c r="BH24" s="202"/>
      <c r="BI24" s="111"/>
      <c r="BJ24" s="111"/>
      <c r="BK24" s="111"/>
      <c r="BL24" s="39"/>
      <c r="BM24" s="39"/>
      <c r="BN24" s="39"/>
      <c r="BO24" s="39"/>
      <c r="BP24" s="39"/>
      <c r="BQ24" s="111"/>
      <c r="BR24" s="111"/>
      <c r="BS24" s="111"/>
      <c r="BT24" s="111"/>
      <c r="BU24" s="111"/>
      <c r="BV24" s="39"/>
      <c r="BW24" s="39"/>
      <c r="BX24" s="39"/>
      <c r="BY24" s="39"/>
      <c r="BZ24" s="39"/>
      <c r="CA24" s="111"/>
      <c r="CB24" s="111"/>
      <c r="CC24" s="111"/>
      <c r="CD24" s="111"/>
      <c r="CE24" s="111"/>
      <c r="CF24" s="39"/>
      <c r="CG24" s="39"/>
      <c r="CH24" s="39"/>
      <c r="CI24" s="39"/>
      <c r="CJ24" s="39"/>
      <c r="CK24" s="111"/>
      <c r="CL24" s="111"/>
      <c r="CM24" s="111"/>
      <c r="CN24" s="111"/>
      <c r="CO24" s="202"/>
      <c r="CP24" s="39"/>
      <c r="CQ24" s="39"/>
    </row>
    <row r="25" spans="1:95" ht="15.75" customHeight="1">
      <c r="A25" s="215"/>
      <c r="B25" s="145" t="s">
        <v>236</v>
      </c>
      <c r="C25" s="31"/>
      <c r="D25" s="31"/>
      <c r="E25" s="49"/>
      <c r="F25" s="31">
        <v>11</v>
      </c>
      <c r="G25" s="31">
        <v>19</v>
      </c>
      <c r="H25" s="31">
        <f t="shared" si="34"/>
        <v>1.5</v>
      </c>
      <c r="I25" s="31">
        <f t="shared" si="35"/>
        <v>4.5</v>
      </c>
      <c r="J25" s="31">
        <f t="shared" si="36"/>
        <v>1.8</v>
      </c>
      <c r="K25" s="123">
        <f t="shared" ref="K25:L25" si="51">$K$2*C25</f>
        <v>0</v>
      </c>
      <c r="L25" s="119">
        <f t="shared" si="51"/>
        <v>0</v>
      </c>
      <c r="M25" s="123">
        <f t="shared" si="38"/>
        <v>0</v>
      </c>
      <c r="N25" s="123">
        <f t="shared" si="39"/>
        <v>16500</v>
      </c>
      <c r="O25" s="123">
        <f t="shared" si="40"/>
        <v>28500</v>
      </c>
      <c r="P25" s="123">
        <f t="shared" si="41"/>
        <v>2250</v>
      </c>
      <c r="Q25" s="123">
        <f t="shared" si="42"/>
        <v>3375</v>
      </c>
      <c r="R25" s="123">
        <f t="shared" si="43"/>
        <v>1800</v>
      </c>
      <c r="S25" s="120">
        <f t="shared" si="44"/>
        <v>52425</v>
      </c>
      <c r="T25" s="61" t="e">
        <f t="shared" ca="1" si="45"/>
        <v>#NAME?</v>
      </c>
      <c r="U25" s="202"/>
      <c r="V25" s="202"/>
      <c r="W25" s="262" t="s">
        <v>237</v>
      </c>
      <c r="X25" s="202"/>
      <c r="Y25" s="202"/>
      <c r="Z25" s="202"/>
      <c r="AA25" s="236"/>
      <c r="AB25" s="202"/>
      <c r="AC25" s="122"/>
      <c r="AD25" s="122"/>
      <c r="AE25" s="122"/>
      <c r="AF25" s="122"/>
      <c r="AG25" s="122"/>
      <c r="AH25" s="39"/>
      <c r="AI25" s="39"/>
      <c r="AJ25" s="39"/>
      <c r="AK25" s="39"/>
      <c r="AL25" s="39"/>
      <c r="AM25" s="122"/>
      <c r="AN25" s="122"/>
      <c r="AO25" s="122"/>
      <c r="AP25" s="122"/>
      <c r="AQ25" s="122"/>
      <c r="AR25" s="39"/>
      <c r="AS25" s="39"/>
      <c r="AT25" s="39"/>
      <c r="AU25" s="39"/>
      <c r="AV25" s="39"/>
      <c r="AW25" s="122"/>
      <c r="AX25" s="122"/>
      <c r="AY25" s="122"/>
      <c r="AZ25" s="122"/>
      <c r="BA25" s="122"/>
      <c r="BB25" s="39"/>
      <c r="BC25" s="39"/>
      <c r="BD25" s="39"/>
      <c r="BE25" s="270" t="s">
        <v>202</v>
      </c>
      <c r="BF25" s="202"/>
      <c r="BG25" s="111"/>
      <c r="BH25" s="202"/>
      <c r="BI25" s="111"/>
      <c r="BJ25" s="111"/>
      <c r="BK25" s="111"/>
      <c r="BL25" s="39"/>
      <c r="BM25" s="39"/>
      <c r="BN25" s="39"/>
      <c r="BO25" s="39"/>
      <c r="BP25" s="39"/>
      <c r="BQ25" s="111"/>
      <c r="BR25" s="111"/>
      <c r="BS25" s="111"/>
      <c r="BT25" s="111"/>
      <c r="BU25" s="111"/>
      <c r="BV25" s="39"/>
      <c r="BW25" s="39"/>
      <c r="BX25" s="39"/>
      <c r="BY25" s="39"/>
      <c r="BZ25" s="39"/>
      <c r="CA25" s="111"/>
      <c r="CB25" s="111"/>
      <c r="CC25" s="111"/>
      <c r="CD25" s="111"/>
      <c r="CE25" s="111"/>
      <c r="CF25" s="39"/>
      <c r="CG25" s="39"/>
      <c r="CH25" s="39"/>
      <c r="CI25" s="39"/>
      <c r="CJ25" s="39"/>
      <c r="CK25" s="111"/>
      <c r="CL25" s="111"/>
      <c r="CM25" s="111"/>
      <c r="CN25" s="111"/>
      <c r="CO25" s="202"/>
      <c r="CP25" s="39"/>
      <c r="CQ25" s="39"/>
    </row>
    <row r="26" spans="1:95" ht="15.75" customHeight="1">
      <c r="A26" s="215"/>
      <c r="B26" s="62" t="s">
        <v>238</v>
      </c>
      <c r="C26" s="31"/>
      <c r="D26" s="31"/>
      <c r="E26" s="49"/>
      <c r="F26" s="31">
        <v>7</v>
      </c>
      <c r="G26" s="31">
        <v>21</v>
      </c>
      <c r="H26" s="31">
        <f t="shared" si="34"/>
        <v>1.4000000000000001</v>
      </c>
      <c r="I26" s="31">
        <f t="shared" si="35"/>
        <v>4.2</v>
      </c>
      <c r="J26" s="31">
        <f t="shared" si="36"/>
        <v>1.6800000000000002</v>
      </c>
      <c r="K26" s="123">
        <f t="shared" ref="K26:L26" si="52">$K$2*C26</f>
        <v>0</v>
      </c>
      <c r="L26" s="119">
        <f t="shared" si="52"/>
        <v>0</v>
      </c>
      <c r="M26" s="123">
        <f t="shared" si="38"/>
        <v>0</v>
      </c>
      <c r="N26" s="123">
        <f t="shared" si="39"/>
        <v>10500</v>
      </c>
      <c r="O26" s="123">
        <f t="shared" si="40"/>
        <v>31500</v>
      </c>
      <c r="P26" s="123">
        <f t="shared" si="41"/>
        <v>2100</v>
      </c>
      <c r="Q26" s="123">
        <f t="shared" si="42"/>
        <v>3150</v>
      </c>
      <c r="R26" s="123">
        <f t="shared" si="43"/>
        <v>1680.0000000000002</v>
      </c>
      <c r="S26" s="120">
        <f t="shared" si="44"/>
        <v>48930</v>
      </c>
      <c r="T26" s="61" t="e">
        <f t="shared" ca="1" si="45"/>
        <v>#NAME?</v>
      </c>
      <c r="U26" s="202"/>
      <c r="V26" s="202"/>
      <c r="W26" s="132"/>
      <c r="X26" s="264" t="s">
        <v>214</v>
      </c>
      <c r="Y26" s="202"/>
      <c r="Z26" s="202"/>
      <c r="AA26" s="133">
        <v>44238</v>
      </c>
      <c r="AB26" s="202"/>
      <c r="AC26" s="122"/>
      <c r="AD26" s="122"/>
      <c r="AE26" s="122"/>
      <c r="AF26" s="122"/>
      <c r="AG26" s="122"/>
      <c r="AH26" s="39"/>
      <c r="AI26" s="39"/>
      <c r="AJ26" s="39"/>
      <c r="AK26" s="39"/>
      <c r="AL26" s="39"/>
      <c r="AM26" s="122"/>
      <c r="AN26" s="122"/>
      <c r="AO26" s="122"/>
      <c r="AP26" s="122"/>
      <c r="AQ26" s="122"/>
      <c r="AR26" s="39"/>
      <c r="AS26" s="39"/>
      <c r="AT26" s="39"/>
      <c r="AU26" s="39"/>
      <c r="AV26" s="39"/>
      <c r="AW26" s="122"/>
      <c r="AX26" s="122"/>
      <c r="AY26" s="122"/>
      <c r="AZ26" s="122"/>
      <c r="BA26" s="122"/>
      <c r="BB26" s="39"/>
      <c r="BC26" s="39"/>
      <c r="BD26" s="39"/>
      <c r="BE26" s="39"/>
      <c r="BF26" s="270" t="s">
        <v>202</v>
      </c>
      <c r="BG26" s="202"/>
      <c r="BH26" s="202"/>
      <c r="BI26" s="111"/>
      <c r="BJ26" s="111"/>
      <c r="BK26" s="111"/>
      <c r="BL26" s="39"/>
      <c r="BM26" s="39"/>
      <c r="BN26" s="39"/>
      <c r="BO26" s="39"/>
      <c r="BP26" s="39"/>
      <c r="BQ26" s="111"/>
      <c r="BR26" s="111"/>
      <c r="BS26" s="111"/>
      <c r="BT26" s="111"/>
      <c r="BU26" s="111"/>
      <c r="BV26" s="39"/>
      <c r="BW26" s="39"/>
      <c r="BX26" s="39"/>
      <c r="BY26" s="39"/>
      <c r="BZ26" s="39"/>
      <c r="CA26" s="111"/>
      <c r="CB26" s="111"/>
      <c r="CC26" s="111"/>
      <c r="CD26" s="111"/>
      <c r="CE26" s="111"/>
      <c r="CF26" s="39"/>
      <c r="CG26" s="39"/>
      <c r="CH26" s="39"/>
      <c r="CI26" s="39"/>
      <c r="CJ26" s="39"/>
      <c r="CK26" s="111"/>
      <c r="CL26" s="111"/>
      <c r="CM26" s="111"/>
      <c r="CN26" s="111"/>
      <c r="CO26" s="202"/>
      <c r="CP26" s="39"/>
      <c r="CQ26" s="39"/>
    </row>
    <row r="27" spans="1:95" ht="15.75" customHeight="1">
      <c r="A27" s="215"/>
      <c r="B27" s="146" t="s">
        <v>239</v>
      </c>
      <c r="C27" s="31"/>
      <c r="D27" s="31"/>
      <c r="E27" s="49"/>
      <c r="F27" s="31"/>
      <c r="G27" s="31">
        <v>12</v>
      </c>
      <c r="H27" s="31">
        <f t="shared" si="34"/>
        <v>0.60000000000000009</v>
      </c>
      <c r="I27" s="31">
        <f t="shared" si="35"/>
        <v>1.7999999999999998</v>
      </c>
      <c r="J27" s="31">
        <f t="shared" si="36"/>
        <v>0.72</v>
      </c>
      <c r="K27" s="123">
        <f t="shared" ref="K27:L27" si="53">$K$2*C27</f>
        <v>0</v>
      </c>
      <c r="L27" s="119">
        <f t="shared" si="53"/>
        <v>0</v>
      </c>
      <c r="M27" s="123">
        <f t="shared" si="38"/>
        <v>0</v>
      </c>
      <c r="N27" s="123">
        <f t="shared" si="39"/>
        <v>0</v>
      </c>
      <c r="O27" s="123">
        <f t="shared" si="40"/>
        <v>18000</v>
      </c>
      <c r="P27" s="123">
        <f t="shared" si="41"/>
        <v>900.00000000000011</v>
      </c>
      <c r="Q27" s="123">
        <f t="shared" si="42"/>
        <v>1349.9999999999998</v>
      </c>
      <c r="R27" s="123">
        <f t="shared" si="43"/>
        <v>720</v>
      </c>
      <c r="S27" s="120">
        <f t="shared" si="44"/>
        <v>20970</v>
      </c>
      <c r="T27" s="61" t="e">
        <f t="shared" ca="1" si="45"/>
        <v>#NAME?</v>
      </c>
      <c r="U27" s="202"/>
      <c r="V27" s="202"/>
      <c r="W27" s="132"/>
      <c r="X27" s="264" t="s">
        <v>216</v>
      </c>
      <c r="Y27" s="202"/>
      <c r="Z27" s="202"/>
      <c r="AA27" s="133">
        <v>44247</v>
      </c>
      <c r="AB27" s="202"/>
      <c r="AC27" s="122"/>
      <c r="AD27" s="122"/>
      <c r="AE27" s="122"/>
      <c r="AF27" s="122"/>
      <c r="AG27" s="122"/>
      <c r="AH27" s="39"/>
      <c r="AI27" s="39"/>
      <c r="AJ27" s="39"/>
      <c r="AK27" s="39"/>
      <c r="AL27" s="39"/>
      <c r="AM27" s="122"/>
      <c r="AN27" s="122"/>
      <c r="AO27" s="122"/>
      <c r="AP27" s="122"/>
      <c r="AQ27" s="122"/>
      <c r="AR27" s="39"/>
      <c r="AS27" s="39"/>
      <c r="AT27" s="39"/>
      <c r="AU27" s="39"/>
      <c r="AV27" s="39"/>
      <c r="AW27" s="122"/>
      <c r="AX27" s="122"/>
      <c r="AY27" s="122"/>
      <c r="AZ27" s="122"/>
      <c r="BA27" s="122"/>
      <c r="BB27" s="39"/>
      <c r="BC27" s="39"/>
      <c r="BD27" s="39"/>
      <c r="BE27" s="39"/>
      <c r="BF27" s="39"/>
      <c r="BG27" s="111"/>
      <c r="BH27" s="202"/>
      <c r="BI27" s="111"/>
      <c r="BJ27" s="111"/>
      <c r="BK27" s="111"/>
      <c r="BL27" s="39"/>
      <c r="BM27" s="39"/>
      <c r="BN27" s="39"/>
      <c r="BO27" s="39"/>
      <c r="BP27" s="39"/>
      <c r="BQ27" s="111"/>
      <c r="BR27" s="111"/>
      <c r="BS27" s="111"/>
      <c r="BT27" s="111"/>
      <c r="BU27" s="111"/>
      <c r="BV27" s="39"/>
      <c r="BW27" s="39"/>
      <c r="BX27" s="39"/>
      <c r="BY27" s="39"/>
      <c r="BZ27" s="39"/>
      <c r="CA27" s="111"/>
      <c r="CB27" s="111"/>
      <c r="CC27" s="111"/>
      <c r="CD27" s="111"/>
      <c r="CE27" s="111"/>
      <c r="CF27" s="39"/>
      <c r="CG27" s="39"/>
      <c r="CH27" s="39"/>
      <c r="CI27" s="39"/>
      <c r="CJ27" s="39"/>
      <c r="CK27" s="111"/>
      <c r="CL27" s="111"/>
      <c r="CM27" s="111"/>
      <c r="CN27" s="111"/>
      <c r="CO27" s="202"/>
      <c r="CP27" s="39"/>
      <c r="CQ27" s="39"/>
    </row>
    <row r="28" spans="1:95" ht="15.75" customHeight="1">
      <c r="A28" s="216"/>
      <c r="B28" s="55"/>
      <c r="C28" s="56">
        <f t="shared" ref="C28:T28" si="54">SUM(C19:C27)</f>
        <v>54</v>
      </c>
      <c r="D28" s="56">
        <f t="shared" si="54"/>
        <v>14</v>
      </c>
      <c r="E28" s="56">
        <f t="shared" si="54"/>
        <v>0</v>
      </c>
      <c r="F28" s="56">
        <f t="shared" si="54"/>
        <v>119</v>
      </c>
      <c r="G28" s="56">
        <f t="shared" si="54"/>
        <v>134</v>
      </c>
      <c r="H28" s="56">
        <f t="shared" si="54"/>
        <v>16.05</v>
      </c>
      <c r="I28" s="56">
        <f t="shared" si="54"/>
        <v>37.949999999999996</v>
      </c>
      <c r="J28" s="56">
        <f t="shared" si="54"/>
        <v>18.749999999999996</v>
      </c>
      <c r="K28" s="137">
        <f t="shared" si="54"/>
        <v>64800</v>
      </c>
      <c r="L28" s="137">
        <f t="shared" si="54"/>
        <v>16800</v>
      </c>
      <c r="M28" s="137">
        <f t="shared" si="54"/>
        <v>0</v>
      </c>
      <c r="N28" s="137">
        <f t="shared" si="54"/>
        <v>178500</v>
      </c>
      <c r="O28" s="137">
        <f t="shared" si="54"/>
        <v>201000</v>
      </c>
      <c r="P28" s="137">
        <f t="shared" si="54"/>
        <v>24075</v>
      </c>
      <c r="Q28" s="137">
        <f t="shared" si="54"/>
        <v>28462.5</v>
      </c>
      <c r="R28" s="137">
        <f t="shared" si="54"/>
        <v>18750</v>
      </c>
      <c r="S28" s="137">
        <f t="shared" si="54"/>
        <v>532387.5</v>
      </c>
      <c r="T28" s="64" t="e">
        <f t="shared" ca="1" si="54"/>
        <v>#NAME?</v>
      </c>
      <c r="U28" s="202"/>
      <c r="V28" s="202"/>
      <c r="W28" s="132"/>
      <c r="X28" s="264" t="s">
        <v>218</v>
      </c>
      <c r="Y28" s="202"/>
      <c r="Z28" s="202"/>
      <c r="AA28" s="133">
        <v>44260</v>
      </c>
      <c r="AB28" s="202"/>
      <c r="AC28" s="287"/>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63" t="s">
        <v>202</v>
      </c>
      <c r="BJ28" s="202"/>
      <c r="BK28" s="202"/>
      <c r="BL28" s="202"/>
      <c r="BM28" s="202"/>
      <c r="BN28" s="202"/>
      <c r="BO28" s="202"/>
      <c r="BP28" s="202"/>
      <c r="BQ28" s="202"/>
      <c r="BR28" s="202"/>
      <c r="BS28" s="111"/>
      <c r="BT28" s="111"/>
      <c r="BU28" s="111"/>
      <c r="BV28" s="39"/>
      <c r="BW28" s="39"/>
      <c r="BX28" s="39"/>
      <c r="BY28" s="39"/>
      <c r="BZ28" s="39"/>
      <c r="CA28" s="111"/>
      <c r="CB28" s="111"/>
      <c r="CC28" s="111"/>
      <c r="CD28" s="111"/>
      <c r="CE28" s="111"/>
      <c r="CF28" s="39"/>
      <c r="CG28" s="39"/>
      <c r="CH28" s="39"/>
      <c r="CI28" s="39"/>
      <c r="CJ28" s="39"/>
      <c r="CK28" s="111"/>
      <c r="CL28" s="111"/>
      <c r="CM28" s="111"/>
      <c r="CN28" s="111"/>
      <c r="CO28" s="202"/>
      <c r="CP28" s="39"/>
      <c r="CQ28" s="39"/>
    </row>
    <row r="29" spans="1:95" ht="15.75" customHeight="1">
      <c r="A29" s="214" t="s">
        <v>240</v>
      </c>
      <c r="B29" s="146" t="s">
        <v>241</v>
      </c>
      <c r="C29" s="31">
        <v>8</v>
      </c>
      <c r="D29" s="31"/>
      <c r="E29" s="49"/>
      <c r="F29" s="31"/>
      <c r="G29" s="31"/>
      <c r="H29" s="31">
        <f t="shared" ref="H29:H41" si="55">SUM(C29:G29)*0.05</f>
        <v>0.4</v>
      </c>
      <c r="I29" s="31">
        <f t="shared" ref="I29:I41" si="56">SUM(F29:G29) * 0.15</f>
        <v>0</v>
      </c>
      <c r="J29" s="31">
        <f t="shared" ref="J29:J41" si="57">SUM(C29:I29) / 20</f>
        <v>0.42000000000000004</v>
      </c>
      <c r="K29" s="123">
        <f t="shared" ref="K29:L29" si="58">$K$2*C29</f>
        <v>9600</v>
      </c>
      <c r="L29" s="123">
        <f t="shared" si="58"/>
        <v>0</v>
      </c>
      <c r="M29" s="123">
        <f t="shared" ref="M29:M41" si="59">E29*$M$2</f>
        <v>0</v>
      </c>
      <c r="N29" s="123">
        <f t="shared" ref="N29:N41" si="60">$N$2*F29</f>
        <v>0</v>
      </c>
      <c r="O29" s="123">
        <f t="shared" ref="O29:O41" si="61">$O$2*G29</f>
        <v>0</v>
      </c>
      <c r="P29" s="123">
        <f t="shared" ref="P29:P41" si="62">$P$2*H29</f>
        <v>600</v>
      </c>
      <c r="Q29" s="123">
        <f t="shared" ref="Q29:Q41" si="63">$Q$2*I29</f>
        <v>0</v>
      </c>
      <c r="R29" s="123">
        <f t="shared" ref="R29:R41" si="64">$R$2*J29</f>
        <v>420.00000000000006</v>
      </c>
      <c r="S29" s="120">
        <f t="shared" ref="S29:S41" si="65">SUM(K29:R29)</f>
        <v>10620</v>
      </c>
      <c r="T29" s="61" t="e">
        <f t="shared" ref="T29:T41" ca="1" si="66">IFS(MAX(C29:G29)=C29,C29/$K$3,MAX(C29:G29)=D29,D29/$M$3,MAX(C29:G29)=E29,E29/$M$3,MAX(C29:G29)=F29,F29/$N$3,MAX(C29:G29)=G29,G29/$O$3)/8</f>
        <v>#NAME?</v>
      </c>
      <c r="U29" s="230" t="s">
        <v>242</v>
      </c>
      <c r="V29" s="202"/>
      <c r="W29" s="265" t="s">
        <v>220</v>
      </c>
      <c r="X29" s="202"/>
      <c r="Y29" s="202"/>
      <c r="Z29" s="202"/>
      <c r="AA29" s="236"/>
      <c r="AB29" s="202"/>
      <c r="AC29" s="111"/>
      <c r="AD29" s="111"/>
      <c r="AE29" s="111"/>
      <c r="AF29" s="111"/>
      <c r="AG29" s="111"/>
      <c r="AH29" s="39"/>
      <c r="AI29" s="39"/>
      <c r="AJ29" s="39"/>
      <c r="AK29" s="39"/>
      <c r="AL29" s="39"/>
      <c r="AM29" s="111"/>
      <c r="AN29" s="111"/>
      <c r="AO29" s="111"/>
      <c r="AP29" s="111"/>
      <c r="AQ29" s="111"/>
      <c r="AR29" s="39"/>
      <c r="AS29" s="39"/>
      <c r="AT29" s="39"/>
      <c r="AU29" s="39"/>
      <c r="AV29" s="39"/>
      <c r="AW29" s="111"/>
      <c r="AX29" s="111"/>
      <c r="AY29" s="111"/>
      <c r="AZ29" s="111"/>
      <c r="BA29" s="111"/>
      <c r="BB29" s="39"/>
      <c r="BC29" s="39"/>
      <c r="BD29" s="39"/>
      <c r="BE29" s="39"/>
      <c r="BF29" s="39"/>
      <c r="BG29" s="111"/>
      <c r="BH29" s="111"/>
      <c r="BI29" s="111"/>
      <c r="BJ29" s="111"/>
      <c r="BK29" s="111"/>
      <c r="BL29" s="39"/>
      <c r="BM29" s="39"/>
      <c r="BN29" s="39"/>
      <c r="BO29" s="263" t="s">
        <v>202</v>
      </c>
      <c r="BP29" s="202"/>
      <c r="BQ29" s="202"/>
      <c r="BR29" s="202"/>
      <c r="BS29" s="202"/>
      <c r="BT29" s="202"/>
      <c r="BU29" s="202"/>
      <c r="BV29" s="202"/>
      <c r="BW29" s="202"/>
      <c r="BX29" s="202"/>
      <c r="BY29" s="39"/>
      <c r="BZ29" s="39"/>
      <c r="CA29" s="111"/>
      <c r="CB29" s="111"/>
      <c r="CC29" s="111"/>
      <c r="CD29" s="111"/>
      <c r="CE29" s="111"/>
      <c r="CF29" s="39"/>
      <c r="CG29" s="39"/>
      <c r="CH29" s="39"/>
      <c r="CI29" s="39"/>
      <c r="CJ29" s="39"/>
      <c r="CK29" s="111"/>
      <c r="CL29" s="111"/>
      <c r="CM29" s="111"/>
      <c r="CN29" s="111"/>
      <c r="CO29" s="202"/>
      <c r="CP29" s="39"/>
      <c r="CQ29" s="39"/>
    </row>
    <row r="30" spans="1:95" ht="15.75" customHeight="1">
      <c r="A30" s="215"/>
      <c r="B30" s="146" t="s">
        <v>243</v>
      </c>
      <c r="C30" s="31"/>
      <c r="D30" s="31"/>
      <c r="E30" s="49"/>
      <c r="F30" s="31">
        <v>30</v>
      </c>
      <c r="G30" s="31">
        <v>19</v>
      </c>
      <c r="H30" s="31">
        <f t="shared" si="55"/>
        <v>2.4500000000000002</v>
      </c>
      <c r="I30" s="31">
        <f t="shared" si="56"/>
        <v>7.35</v>
      </c>
      <c r="J30" s="31">
        <f t="shared" si="57"/>
        <v>2.9400000000000004</v>
      </c>
      <c r="K30" s="123">
        <f t="shared" ref="K30:L30" si="67">$K$2*C30</f>
        <v>0</v>
      </c>
      <c r="L30" s="123">
        <f t="shared" si="67"/>
        <v>0</v>
      </c>
      <c r="M30" s="123">
        <f t="shared" si="59"/>
        <v>0</v>
      </c>
      <c r="N30" s="123">
        <f t="shared" si="60"/>
        <v>45000</v>
      </c>
      <c r="O30" s="123">
        <f t="shared" si="61"/>
        <v>28500</v>
      </c>
      <c r="P30" s="123">
        <f t="shared" si="62"/>
        <v>3675.0000000000005</v>
      </c>
      <c r="Q30" s="123">
        <f t="shared" si="63"/>
        <v>5512.5</v>
      </c>
      <c r="R30" s="123">
        <f t="shared" si="64"/>
        <v>2940.0000000000005</v>
      </c>
      <c r="S30" s="120">
        <f t="shared" si="65"/>
        <v>85627.5</v>
      </c>
      <c r="T30" s="61" t="e">
        <f t="shared" ca="1" si="66"/>
        <v>#NAME?</v>
      </c>
      <c r="U30" s="202"/>
      <c r="V30" s="202"/>
      <c r="W30" s="138"/>
      <c r="X30" s="266" t="s">
        <v>221</v>
      </c>
      <c r="Y30" s="202"/>
      <c r="Z30" s="139" t="s">
        <v>222</v>
      </c>
      <c r="AA30" s="140" t="s">
        <v>223</v>
      </c>
      <c r="AB30" s="202"/>
      <c r="AC30" s="111"/>
      <c r="AD30" s="111"/>
      <c r="AE30" s="111"/>
      <c r="AF30" s="111"/>
      <c r="AG30" s="111"/>
      <c r="AH30" s="39"/>
      <c r="AI30" s="39"/>
      <c r="AJ30" s="39"/>
      <c r="AK30" s="39"/>
      <c r="AL30" s="39"/>
      <c r="AM30" s="111"/>
      <c r="AN30" s="111"/>
      <c r="AO30" s="111"/>
      <c r="AP30" s="111"/>
      <c r="AQ30" s="111"/>
      <c r="AR30" s="39"/>
      <c r="AS30" s="39"/>
      <c r="AT30" s="39"/>
      <c r="AU30" s="39"/>
      <c r="AV30" s="39"/>
      <c r="AW30" s="111"/>
      <c r="AX30" s="111"/>
      <c r="AY30" s="111"/>
      <c r="AZ30" s="111"/>
      <c r="BA30" s="111"/>
      <c r="BB30" s="39"/>
      <c r="BC30" s="39"/>
      <c r="BD30" s="39"/>
      <c r="BE30" s="39"/>
      <c r="BF30" s="39"/>
      <c r="BG30" s="111"/>
      <c r="BH30" s="111"/>
      <c r="BI30" s="111"/>
      <c r="BJ30" s="111"/>
      <c r="BK30" s="111"/>
      <c r="BL30" s="39"/>
      <c r="BM30" s="39"/>
      <c r="BN30" s="39"/>
      <c r="BO30" s="39"/>
      <c r="BP30" s="39"/>
      <c r="BQ30" s="111"/>
      <c r="BR30" s="111"/>
      <c r="BS30" s="111"/>
      <c r="BT30" s="111"/>
      <c r="BU30" s="111"/>
      <c r="BV30" s="39"/>
      <c r="BW30" s="39"/>
      <c r="BX30" s="39"/>
      <c r="BY30" s="263" t="s">
        <v>202</v>
      </c>
      <c r="BZ30" s="202"/>
      <c r="CA30" s="202"/>
      <c r="CB30" s="202"/>
      <c r="CC30" s="202"/>
      <c r="CD30" s="202"/>
      <c r="CE30" s="202"/>
      <c r="CF30" s="202"/>
      <c r="CG30" s="202"/>
      <c r="CH30" s="202"/>
      <c r="CI30" s="39"/>
      <c r="CJ30" s="39"/>
      <c r="CK30" s="111"/>
      <c r="CL30" s="111"/>
      <c r="CM30" s="111"/>
      <c r="CN30" s="111"/>
      <c r="CO30" s="202"/>
      <c r="CP30" s="39"/>
      <c r="CQ30" s="39"/>
    </row>
    <row r="31" spans="1:95" ht="15.75" customHeight="1">
      <c r="A31" s="215"/>
      <c r="B31" s="146" t="s">
        <v>244</v>
      </c>
      <c r="C31" s="31">
        <v>3</v>
      </c>
      <c r="D31" s="31"/>
      <c r="E31" s="49"/>
      <c r="F31" s="31">
        <v>8</v>
      </c>
      <c r="G31" s="31">
        <v>10</v>
      </c>
      <c r="H31" s="31">
        <f t="shared" si="55"/>
        <v>1.05</v>
      </c>
      <c r="I31" s="31">
        <f t="shared" si="56"/>
        <v>2.6999999999999997</v>
      </c>
      <c r="J31" s="31">
        <f t="shared" si="57"/>
        <v>1.2375</v>
      </c>
      <c r="K31" s="123">
        <f t="shared" ref="K31:L31" si="68">$K$2*C31</f>
        <v>3600</v>
      </c>
      <c r="L31" s="123">
        <f t="shared" si="68"/>
        <v>0</v>
      </c>
      <c r="M31" s="123">
        <f t="shared" si="59"/>
        <v>0</v>
      </c>
      <c r="N31" s="123">
        <f t="shared" si="60"/>
        <v>12000</v>
      </c>
      <c r="O31" s="123">
        <f t="shared" si="61"/>
        <v>15000</v>
      </c>
      <c r="P31" s="123">
        <f t="shared" si="62"/>
        <v>1575</v>
      </c>
      <c r="Q31" s="123">
        <f t="shared" si="63"/>
        <v>2024.9999999999998</v>
      </c>
      <c r="R31" s="123">
        <f t="shared" si="64"/>
        <v>1237.5</v>
      </c>
      <c r="S31" s="120">
        <f t="shared" si="65"/>
        <v>35437.5</v>
      </c>
      <c r="T31" s="61" t="e">
        <f t="shared" ca="1" si="66"/>
        <v>#NAME?</v>
      </c>
      <c r="U31" s="202"/>
      <c r="V31" s="202"/>
      <c r="W31" s="138"/>
      <c r="X31" s="266" t="s">
        <v>226</v>
      </c>
      <c r="Y31" s="202"/>
      <c r="Z31" s="142">
        <v>170</v>
      </c>
      <c r="AA31" s="143">
        <f>Z31*K2</f>
        <v>204000</v>
      </c>
      <c r="AB31" s="202"/>
      <c r="AC31" s="111"/>
      <c r="AD31" s="111"/>
      <c r="AE31" s="111"/>
      <c r="AF31" s="111"/>
      <c r="AG31" s="111"/>
      <c r="AH31" s="39"/>
      <c r="AI31" s="39"/>
      <c r="AJ31" s="39"/>
      <c r="AK31" s="39"/>
      <c r="AL31" s="39"/>
      <c r="AM31" s="111"/>
      <c r="AN31" s="111"/>
      <c r="AO31" s="111"/>
      <c r="AP31" s="111"/>
      <c r="AQ31" s="111"/>
      <c r="AR31" s="39"/>
      <c r="AS31" s="39"/>
      <c r="AT31" s="39"/>
      <c r="AU31" s="39"/>
      <c r="AV31" s="39"/>
      <c r="AW31" s="111"/>
      <c r="AX31" s="111"/>
      <c r="AY31" s="111"/>
      <c r="AZ31" s="111"/>
      <c r="BA31" s="111"/>
      <c r="BB31" s="39"/>
      <c r="BC31" s="39"/>
      <c r="BD31" s="39"/>
      <c r="BE31" s="39"/>
      <c r="BF31" s="39"/>
      <c r="BG31" s="111"/>
      <c r="BH31" s="111"/>
      <c r="BI31" s="111"/>
      <c r="BJ31" s="111"/>
      <c r="BK31" s="111"/>
      <c r="BL31" s="39"/>
      <c r="BM31" s="39"/>
      <c r="BN31" s="39"/>
      <c r="BO31" s="39"/>
      <c r="BP31" s="39"/>
      <c r="BQ31" s="111"/>
      <c r="BR31" s="111"/>
      <c r="BS31" s="111"/>
      <c r="BT31" s="111"/>
      <c r="BU31" s="111"/>
      <c r="BV31" s="39"/>
      <c r="BW31" s="39"/>
      <c r="BX31" s="39"/>
      <c r="BY31" s="39"/>
      <c r="BZ31" s="39"/>
      <c r="CA31" s="111"/>
      <c r="CB31" s="111"/>
      <c r="CC31" s="111"/>
      <c r="CD31" s="111"/>
      <c r="CE31" s="111"/>
      <c r="CF31" s="39"/>
      <c r="CG31" s="39"/>
      <c r="CH31" s="39"/>
      <c r="CI31" s="39"/>
      <c r="CJ31" s="39"/>
      <c r="CK31" s="111"/>
      <c r="CL31" s="111"/>
      <c r="CM31" s="111"/>
      <c r="CN31" s="111"/>
      <c r="CO31" s="202"/>
      <c r="CP31" s="39"/>
      <c r="CQ31" s="39"/>
    </row>
    <row r="32" spans="1:95" ht="15.75" customHeight="1">
      <c r="A32" s="215"/>
      <c r="B32" s="146" t="s">
        <v>245</v>
      </c>
      <c r="C32" s="31"/>
      <c r="D32" s="31"/>
      <c r="E32" s="49"/>
      <c r="F32" s="31">
        <v>2</v>
      </c>
      <c r="G32" s="31"/>
      <c r="H32" s="31">
        <f t="shared" si="55"/>
        <v>0.1</v>
      </c>
      <c r="I32" s="31">
        <f t="shared" si="56"/>
        <v>0.3</v>
      </c>
      <c r="J32" s="31">
        <f t="shared" si="57"/>
        <v>0.12</v>
      </c>
      <c r="K32" s="123">
        <f t="shared" ref="K32:L32" si="69">$K$2*C32</f>
        <v>0</v>
      </c>
      <c r="L32" s="123">
        <f t="shared" si="69"/>
        <v>0</v>
      </c>
      <c r="M32" s="123">
        <f t="shared" si="59"/>
        <v>0</v>
      </c>
      <c r="N32" s="123">
        <f t="shared" si="60"/>
        <v>3000</v>
      </c>
      <c r="O32" s="123">
        <f t="shared" si="61"/>
        <v>0</v>
      </c>
      <c r="P32" s="123">
        <f t="shared" si="62"/>
        <v>150</v>
      </c>
      <c r="Q32" s="123">
        <f t="shared" si="63"/>
        <v>225</v>
      </c>
      <c r="R32" s="123">
        <f t="shared" si="64"/>
        <v>120</v>
      </c>
      <c r="S32" s="120">
        <f t="shared" si="65"/>
        <v>3495</v>
      </c>
      <c r="T32" s="61" t="e">
        <f t="shared" ca="1" si="66"/>
        <v>#NAME?</v>
      </c>
      <c r="U32" s="202"/>
      <c r="V32" s="202"/>
      <c r="W32" s="138"/>
      <c r="X32" s="266" t="s">
        <v>228</v>
      </c>
      <c r="Y32" s="202"/>
      <c r="Z32" s="142">
        <v>100</v>
      </c>
      <c r="AA32" s="143">
        <f>L2*Z32</f>
        <v>120000</v>
      </c>
      <c r="AB32" s="202"/>
      <c r="AC32" s="111"/>
      <c r="AD32" s="111"/>
      <c r="AE32" s="111"/>
      <c r="AF32" s="111"/>
      <c r="AG32" s="111"/>
      <c r="AH32" s="39"/>
      <c r="AI32" s="39"/>
      <c r="AJ32" s="39"/>
      <c r="AK32" s="39"/>
      <c r="AL32" s="39"/>
      <c r="AM32" s="111"/>
      <c r="AN32" s="111"/>
      <c r="AO32" s="111"/>
      <c r="AP32" s="111"/>
      <c r="AQ32" s="111"/>
      <c r="AR32" s="39"/>
      <c r="AS32" s="39"/>
      <c r="AT32" s="39"/>
      <c r="AU32" s="39"/>
      <c r="AV32" s="39"/>
      <c r="AW32" s="111"/>
      <c r="AX32" s="111"/>
      <c r="AY32" s="111"/>
      <c r="AZ32" s="111"/>
      <c r="BA32" s="111"/>
      <c r="BB32" s="39"/>
      <c r="BC32" s="39"/>
      <c r="BD32" s="39"/>
      <c r="BE32" s="39"/>
      <c r="BF32" s="39"/>
      <c r="BG32" s="111"/>
      <c r="BH32" s="111"/>
      <c r="BI32" s="111"/>
      <c r="BJ32" s="111"/>
      <c r="BK32" s="111"/>
      <c r="BL32" s="39"/>
      <c r="BM32" s="39"/>
      <c r="BN32" s="39"/>
      <c r="BO32" s="39"/>
      <c r="BP32" s="39"/>
      <c r="BQ32" s="111"/>
      <c r="BR32" s="111"/>
      <c r="BS32" s="111"/>
      <c r="BT32" s="111"/>
      <c r="BU32" s="111"/>
      <c r="BV32" s="39"/>
      <c r="BW32" s="39"/>
      <c r="BX32" s="39"/>
      <c r="BY32" s="39"/>
      <c r="BZ32" s="39"/>
      <c r="CA32" s="111"/>
      <c r="CB32" s="111"/>
      <c r="CC32" s="111"/>
      <c r="CD32" s="111"/>
      <c r="CE32" s="111"/>
      <c r="CF32" s="39"/>
      <c r="CG32" s="39"/>
      <c r="CH32" s="39"/>
      <c r="CI32" s="39"/>
      <c r="CJ32" s="39"/>
      <c r="CK32" s="271"/>
      <c r="CL32" s="202"/>
      <c r="CM32" s="111"/>
      <c r="CN32" s="111"/>
      <c r="CO32" s="202"/>
      <c r="CP32" s="39"/>
      <c r="CQ32" s="39"/>
    </row>
    <row r="33" spans="1:95" ht="15.75" customHeight="1">
      <c r="A33" s="215"/>
      <c r="B33" s="63" t="s">
        <v>246</v>
      </c>
      <c r="C33" s="31">
        <v>14</v>
      </c>
      <c r="D33" s="31"/>
      <c r="E33" s="49"/>
      <c r="F33" s="31">
        <v>12</v>
      </c>
      <c r="G33" s="31">
        <v>24</v>
      </c>
      <c r="H33" s="31">
        <f t="shared" si="55"/>
        <v>2.5</v>
      </c>
      <c r="I33" s="31">
        <f t="shared" si="56"/>
        <v>5.3999999999999995</v>
      </c>
      <c r="J33" s="31">
        <f t="shared" si="57"/>
        <v>2.895</v>
      </c>
      <c r="K33" s="123">
        <f t="shared" ref="K33:L33" si="70">$K$2*C33</f>
        <v>16800</v>
      </c>
      <c r="L33" s="123">
        <f t="shared" si="70"/>
        <v>0</v>
      </c>
      <c r="M33" s="123">
        <f t="shared" si="59"/>
        <v>0</v>
      </c>
      <c r="N33" s="123">
        <f t="shared" si="60"/>
        <v>18000</v>
      </c>
      <c r="O33" s="123">
        <f t="shared" si="61"/>
        <v>36000</v>
      </c>
      <c r="P33" s="123">
        <f t="shared" si="62"/>
        <v>3750</v>
      </c>
      <c r="Q33" s="123">
        <f t="shared" si="63"/>
        <v>4049.9999999999995</v>
      </c>
      <c r="R33" s="123">
        <f t="shared" si="64"/>
        <v>2895</v>
      </c>
      <c r="S33" s="120">
        <f t="shared" si="65"/>
        <v>81495</v>
      </c>
      <c r="T33" s="61" t="e">
        <f t="shared" ca="1" si="66"/>
        <v>#NAME?</v>
      </c>
      <c r="U33" s="202"/>
      <c r="V33" s="202"/>
      <c r="W33" s="138"/>
      <c r="X33" s="266" t="s">
        <v>230</v>
      </c>
      <c r="Y33" s="202"/>
      <c r="Z33" s="142">
        <v>56</v>
      </c>
      <c r="AA33" s="143">
        <f>L2*Z33</f>
        <v>67200</v>
      </c>
      <c r="AB33" s="202"/>
      <c r="AC33" s="111"/>
      <c r="AD33" s="111"/>
      <c r="AE33" s="111"/>
      <c r="AF33" s="111"/>
      <c r="AG33" s="111"/>
      <c r="AH33" s="39"/>
      <c r="AI33" s="39"/>
      <c r="AJ33" s="39"/>
      <c r="AK33" s="39"/>
      <c r="AL33" s="39"/>
      <c r="AM33" s="111"/>
      <c r="AN33" s="111"/>
      <c r="AO33" s="111"/>
      <c r="AP33" s="111"/>
      <c r="AQ33" s="111"/>
      <c r="AR33" s="39"/>
      <c r="AS33" s="39"/>
      <c r="AT33" s="39"/>
      <c r="AU33" s="39"/>
      <c r="AV33" s="39"/>
      <c r="AW33" s="111"/>
      <c r="AX33" s="111"/>
      <c r="AY33" s="111"/>
      <c r="AZ33" s="111"/>
      <c r="BA33" s="111"/>
      <c r="BB33" s="39"/>
      <c r="BC33" s="39"/>
      <c r="BD33" s="39"/>
      <c r="BE33" s="39"/>
      <c r="BF33" s="39"/>
      <c r="BG33" s="111"/>
      <c r="BH33" s="111"/>
      <c r="BI33" s="111"/>
      <c r="BJ33" s="111"/>
      <c r="BK33" s="111"/>
      <c r="BL33" s="39"/>
      <c r="BM33" s="39"/>
      <c r="BN33" s="39"/>
      <c r="BO33" s="39"/>
      <c r="BP33" s="39"/>
      <c r="BQ33" s="111"/>
      <c r="BR33" s="111"/>
      <c r="BS33" s="111"/>
      <c r="BT33" s="111"/>
      <c r="BU33" s="111"/>
      <c r="BV33" s="39"/>
      <c r="BW33" s="39"/>
      <c r="BX33" s="39"/>
      <c r="BY33" s="39"/>
      <c r="BZ33" s="39"/>
      <c r="CA33" s="111"/>
      <c r="CB33" s="111"/>
      <c r="CC33" s="111"/>
      <c r="CD33" s="111"/>
      <c r="CE33" s="111"/>
      <c r="CF33" s="39"/>
      <c r="CG33" s="39"/>
      <c r="CH33" s="39"/>
      <c r="CI33" s="39"/>
      <c r="CJ33" s="39"/>
      <c r="CK33" s="111"/>
      <c r="CL33" s="111"/>
      <c r="CM33" s="111"/>
      <c r="CN33" s="111"/>
      <c r="CO33" s="202"/>
      <c r="CP33" s="39"/>
      <c r="CQ33" s="39"/>
    </row>
    <row r="34" spans="1:95" ht="15.75" customHeight="1">
      <c r="A34" s="215"/>
      <c r="B34" s="63" t="s">
        <v>247</v>
      </c>
      <c r="C34" s="31">
        <v>3</v>
      </c>
      <c r="D34" s="31"/>
      <c r="E34" s="49"/>
      <c r="F34" s="31">
        <v>3</v>
      </c>
      <c r="G34" s="31">
        <v>5</v>
      </c>
      <c r="H34" s="31">
        <f t="shared" si="55"/>
        <v>0.55000000000000004</v>
      </c>
      <c r="I34" s="31">
        <f t="shared" si="56"/>
        <v>1.2</v>
      </c>
      <c r="J34" s="31">
        <f t="shared" si="57"/>
        <v>0.63749999999999996</v>
      </c>
      <c r="K34" s="123">
        <f t="shared" ref="K34:L34" si="71">$K$2*C34</f>
        <v>3600</v>
      </c>
      <c r="L34" s="123">
        <f t="shared" si="71"/>
        <v>0</v>
      </c>
      <c r="M34" s="123">
        <f t="shared" si="59"/>
        <v>0</v>
      </c>
      <c r="N34" s="123">
        <f t="shared" si="60"/>
        <v>4500</v>
      </c>
      <c r="O34" s="123">
        <f t="shared" si="61"/>
        <v>7500</v>
      </c>
      <c r="P34" s="123">
        <f t="shared" si="62"/>
        <v>825.00000000000011</v>
      </c>
      <c r="Q34" s="123">
        <f t="shared" si="63"/>
        <v>900</v>
      </c>
      <c r="R34" s="123">
        <f t="shared" si="64"/>
        <v>637.5</v>
      </c>
      <c r="S34" s="120">
        <f t="shared" si="65"/>
        <v>17962.5</v>
      </c>
      <c r="T34" s="61" t="e">
        <f t="shared" ca="1" si="66"/>
        <v>#NAME?</v>
      </c>
      <c r="U34" s="202"/>
      <c r="V34" s="202"/>
      <c r="W34" s="288" t="s">
        <v>248</v>
      </c>
      <c r="X34" s="204"/>
      <c r="Y34" s="204"/>
      <c r="Z34" s="204"/>
      <c r="AA34" s="144">
        <f>SUM(AA31:AA33)</f>
        <v>391200</v>
      </c>
      <c r="AB34" s="202"/>
      <c r="AC34" s="111"/>
      <c r="AD34" s="111"/>
      <c r="AE34" s="111"/>
      <c r="AF34" s="111"/>
      <c r="AG34" s="111"/>
      <c r="AH34" s="39"/>
      <c r="AI34" s="39"/>
      <c r="AJ34" s="39"/>
      <c r="AK34" s="39"/>
      <c r="AL34" s="39"/>
      <c r="AM34" s="111"/>
      <c r="AN34" s="111"/>
      <c r="AO34" s="111"/>
      <c r="AP34" s="111"/>
      <c r="AQ34" s="111"/>
      <c r="AR34" s="39"/>
      <c r="AS34" s="39"/>
      <c r="AT34" s="39"/>
      <c r="AU34" s="39"/>
      <c r="AV34" s="39"/>
      <c r="AW34" s="111"/>
      <c r="AX34" s="111"/>
      <c r="AY34" s="111"/>
      <c r="AZ34" s="111"/>
      <c r="BA34" s="111"/>
      <c r="BB34" s="39"/>
      <c r="BC34" s="39"/>
      <c r="BD34" s="39"/>
      <c r="BE34" s="39"/>
      <c r="BF34" s="39"/>
      <c r="BG34" s="111"/>
      <c r="BH34" s="111"/>
      <c r="BI34" s="111"/>
      <c r="BJ34" s="111"/>
      <c r="BK34" s="111"/>
      <c r="BL34" s="39"/>
      <c r="BM34" s="39"/>
      <c r="BN34" s="39"/>
      <c r="BO34" s="39"/>
      <c r="BP34" s="39"/>
      <c r="BQ34" s="111"/>
      <c r="BR34" s="111"/>
      <c r="BS34" s="111"/>
      <c r="BT34" s="111"/>
      <c r="BU34" s="111"/>
      <c r="BV34" s="39"/>
      <c r="BW34" s="39"/>
      <c r="BX34" s="39"/>
      <c r="BY34" s="39"/>
      <c r="BZ34" s="263" t="s">
        <v>202</v>
      </c>
      <c r="CA34" s="202"/>
      <c r="CB34" s="202"/>
      <c r="CC34" s="202"/>
      <c r="CD34" s="111"/>
      <c r="CE34" s="111"/>
      <c r="CF34" s="39"/>
      <c r="CG34" s="39"/>
      <c r="CH34" s="39"/>
      <c r="CI34" s="39"/>
      <c r="CJ34" s="39"/>
      <c r="CK34" s="111"/>
      <c r="CL34" s="111"/>
      <c r="CM34" s="111"/>
      <c r="CN34" s="111"/>
      <c r="CO34" s="202"/>
      <c r="CP34" s="39"/>
      <c r="CQ34" s="39"/>
    </row>
    <row r="35" spans="1:95" ht="15.75" customHeight="1">
      <c r="A35" s="215"/>
      <c r="B35" s="146" t="s">
        <v>249</v>
      </c>
      <c r="C35" s="31">
        <v>13</v>
      </c>
      <c r="D35" s="31"/>
      <c r="E35" s="49"/>
      <c r="F35" s="31">
        <v>18</v>
      </c>
      <c r="G35" s="31">
        <v>9</v>
      </c>
      <c r="H35" s="31">
        <f t="shared" si="55"/>
        <v>2</v>
      </c>
      <c r="I35" s="31">
        <f t="shared" si="56"/>
        <v>4.05</v>
      </c>
      <c r="J35" s="31">
        <f t="shared" si="57"/>
        <v>2.3024999999999998</v>
      </c>
      <c r="K35" s="123">
        <f t="shared" ref="K35:L35" si="72">$K$2*C35</f>
        <v>15600</v>
      </c>
      <c r="L35" s="123">
        <f t="shared" si="72"/>
        <v>0</v>
      </c>
      <c r="M35" s="123">
        <f t="shared" si="59"/>
        <v>0</v>
      </c>
      <c r="N35" s="123">
        <f t="shared" si="60"/>
        <v>27000</v>
      </c>
      <c r="O35" s="123">
        <f t="shared" si="61"/>
        <v>13500</v>
      </c>
      <c r="P35" s="123">
        <f t="shared" si="62"/>
        <v>3000</v>
      </c>
      <c r="Q35" s="123">
        <f t="shared" si="63"/>
        <v>3037.5</v>
      </c>
      <c r="R35" s="123">
        <f t="shared" si="64"/>
        <v>2302.4999999999995</v>
      </c>
      <c r="S35" s="120">
        <f t="shared" si="65"/>
        <v>64440</v>
      </c>
      <c r="T35" s="61" t="e">
        <f t="shared" ca="1" si="66"/>
        <v>#NAME?</v>
      </c>
      <c r="U35" s="202"/>
      <c r="V35" s="202"/>
      <c r="W35" s="289"/>
      <c r="X35" s="202"/>
      <c r="Y35" s="202"/>
      <c r="Z35" s="202"/>
      <c r="AA35" s="258"/>
      <c r="AB35" s="202"/>
      <c r="AC35" s="111"/>
      <c r="AD35" s="111"/>
      <c r="AE35" s="111"/>
      <c r="AF35" s="111"/>
      <c r="AG35" s="111"/>
      <c r="AH35" s="39"/>
      <c r="AI35" s="39"/>
      <c r="AJ35" s="39"/>
      <c r="AK35" s="39"/>
      <c r="AL35" s="39"/>
      <c r="AM35" s="111"/>
      <c r="AN35" s="111"/>
      <c r="AO35" s="111"/>
      <c r="AP35" s="111"/>
      <c r="AQ35" s="111"/>
      <c r="AR35" s="39"/>
      <c r="AS35" s="39"/>
      <c r="AT35" s="39"/>
      <c r="AU35" s="39"/>
      <c r="AV35" s="39"/>
      <c r="AW35" s="111"/>
      <c r="AX35" s="111"/>
      <c r="AY35" s="111"/>
      <c r="AZ35" s="111"/>
      <c r="BA35" s="111"/>
      <c r="BB35" s="39"/>
      <c r="BC35" s="39"/>
      <c r="BD35" s="39"/>
      <c r="BE35" s="39"/>
      <c r="BF35" s="39"/>
      <c r="BG35" s="111"/>
      <c r="BH35" s="111"/>
      <c r="BI35" s="111"/>
      <c r="BJ35" s="111"/>
      <c r="BK35" s="111"/>
      <c r="BL35" s="39"/>
      <c r="BM35" s="39"/>
      <c r="BN35" s="39"/>
      <c r="BO35" s="39"/>
      <c r="BP35" s="39"/>
      <c r="BQ35" s="111"/>
      <c r="BR35" s="111"/>
      <c r="BS35" s="111"/>
      <c r="BT35" s="111"/>
      <c r="BU35" s="111"/>
      <c r="BV35" s="39"/>
      <c r="BW35" s="39"/>
      <c r="BX35" s="39"/>
      <c r="BY35" s="39"/>
      <c r="BZ35" s="39"/>
      <c r="CA35" s="111"/>
      <c r="CB35" s="111"/>
      <c r="CC35" s="111"/>
      <c r="CD35" s="263" t="s">
        <v>202</v>
      </c>
      <c r="CE35" s="202"/>
      <c r="CF35" s="202"/>
      <c r="CG35" s="202"/>
      <c r="CH35" s="39"/>
      <c r="CI35" s="39"/>
      <c r="CJ35" s="39"/>
      <c r="CK35" s="111"/>
      <c r="CL35" s="111"/>
      <c r="CM35" s="111"/>
      <c r="CN35" s="111"/>
      <c r="CO35" s="202"/>
      <c r="CP35" s="39"/>
      <c r="CQ35" s="39"/>
    </row>
    <row r="36" spans="1:95" ht="15.75" customHeight="1">
      <c r="A36" s="215"/>
      <c r="B36" s="63" t="s">
        <v>250</v>
      </c>
      <c r="C36" s="31">
        <v>20</v>
      </c>
      <c r="D36" s="31">
        <v>7</v>
      </c>
      <c r="E36" s="49"/>
      <c r="F36" s="31">
        <v>12</v>
      </c>
      <c r="G36" s="31">
        <v>27</v>
      </c>
      <c r="H36" s="31">
        <f t="shared" si="55"/>
        <v>3.3000000000000003</v>
      </c>
      <c r="I36" s="31">
        <f t="shared" si="56"/>
        <v>5.85</v>
      </c>
      <c r="J36" s="31">
        <f t="shared" si="57"/>
        <v>3.7574999999999994</v>
      </c>
      <c r="K36" s="123">
        <f t="shared" ref="K36:L36" si="73">$K$2*C36</f>
        <v>24000</v>
      </c>
      <c r="L36" s="123">
        <f t="shared" si="73"/>
        <v>8400</v>
      </c>
      <c r="M36" s="123">
        <f t="shared" si="59"/>
        <v>0</v>
      </c>
      <c r="N36" s="123">
        <f t="shared" si="60"/>
        <v>18000</v>
      </c>
      <c r="O36" s="123">
        <f t="shared" si="61"/>
        <v>40500</v>
      </c>
      <c r="P36" s="123">
        <f t="shared" si="62"/>
        <v>4950</v>
      </c>
      <c r="Q36" s="123">
        <f t="shared" si="63"/>
        <v>4387.5</v>
      </c>
      <c r="R36" s="123">
        <f t="shared" si="64"/>
        <v>3757.4999999999995</v>
      </c>
      <c r="S36" s="120">
        <f t="shared" si="65"/>
        <v>103995</v>
      </c>
      <c r="T36" s="61" t="e">
        <f t="shared" ca="1" si="66"/>
        <v>#NAME?</v>
      </c>
      <c r="U36" s="202"/>
      <c r="V36" s="202"/>
      <c r="W36" s="279" t="s">
        <v>251</v>
      </c>
      <c r="X36" s="260"/>
      <c r="Y36" s="147"/>
      <c r="Z36" s="147"/>
      <c r="AA36" s="148"/>
      <c r="AB36" s="202"/>
      <c r="AC36" s="111"/>
      <c r="AD36" s="111"/>
      <c r="AE36" s="111"/>
      <c r="AF36" s="111"/>
      <c r="AG36" s="111"/>
      <c r="AH36" s="39"/>
      <c r="AI36" s="39"/>
      <c r="AJ36" s="39"/>
      <c r="AK36" s="39"/>
      <c r="AL36" s="39"/>
      <c r="AM36" s="111"/>
      <c r="AN36" s="111"/>
      <c r="AO36" s="111"/>
      <c r="AP36" s="111"/>
      <c r="AQ36" s="111"/>
      <c r="AR36" s="39"/>
      <c r="AS36" s="39"/>
      <c r="AT36" s="39"/>
      <c r="AU36" s="39"/>
      <c r="AV36" s="39"/>
      <c r="AW36" s="111"/>
      <c r="AX36" s="111"/>
      <c r="AY36" s="111"/>
      <c r="AZ36" s="111"/>
      <c r="BA36" s="111"/>
      <c r="BB36" s="39"/>
      <c r="BC36" s="39"/>
      <c r="BD36" s="39"/>
      <c r="BE36" s="39"/>
      <c r="BF36" s="39"/>
      <c r="BG36" s="111"/>
      <c r="BH36" s="111"/>
      <c r="BI36" s="111"/>
      <c r="BJ36" s="111"/>
      <c r="BK36" s="111"/>
      <c r="BL36" s="39"/>
      <c r="BM36" s="39"/>
      <c r="BN36" s="39"/>
      <c r="BO36" s="39"/>
      <c r="BP36" s="39"/>
      <c r="BQ36" s="111"/>
      <c r="BR36" s="111"/>
      <c r="BS36" s="111"/>
      <c r="BT36" s="111"/>
      <c r="BU36" s="111"/>
      <c r="BV36" s="39"/>
      <c r="BW36" s="39"/>
      <c r="BX36" s="39"/>
      <c r="BY36" s="39"/>
      <c r="BZ36" s="39"/>
      <c r="CA36" s="111"/>
      <c r="CB36" s="111"/>
      <c r="CC36" s="111"/>
      <c r="CD36" s="111"/>
      <c r="CE36" s="128" t="s">
        <v>202</v>
      </c>
      <c r="CF36" s="39"/>
      <c r="CG36" s="39"/>
      <c r="CH36" s="39"/>
      <c r="CI36" s="39"/>
      <c r="CJ36" s="39"/>
      <c r="CK36" s="111"/>
      <c r="CL36" s="111"/>
      <c r="CM36" s="111"/>
      <c r="CN36" s="111"/>
      <c r="CO36" s="202"/>
      <c r="CP36" s="39"/>
      <c r="CQ36" s="39"/>
    </row>
    <row r="37" spans="1:95" ht="15.75" customHeight="1">
      <c r="A37" s="215"/>
      <c r="B37" s="63" t="s">
        <v>252</v>
      </c>
      <c r="C37" s="31">
        <v>8</v>
      </c>
      <c r="D37" s="31">
        <v>8</v>
      </c>
      <c r="E37" s="49"/>
      <c r="F37" s="31">
        <v>3</v>
      </c>
      <c r="G37" s="31">
        <v>5</v>
      </c>
      <c r="H37" s="31">
        <f t="shared" si="55"/>
        <v>1.2000000000000002</v>
      </c>
      <c r="I37" s="31">
        <f t="shared" si="56"/>
        <v>1.2</v>
      </c>
      <c r="J37" s="31">
        <f t="shared" si="57"/>
        <v>1.3199999999999998</v>
      </c>
      <c r="K37" s="123">
        <f t="shared" ref="K37:L37" si="74">$K$2*C37</f>
        <v>9600</v>
      </c>
      <c r="L37" s="123">
        <f t="shared" si="74"/>
        <v>9600</v>
      </c>
      <c r="M37" s="123">
        <f t="shared" si="59"/>
        <v>0</v>
      </c>
      <c r="N37" s="123">
        <f t="shared" si="60"/>
        <v>4500</v>
      </c>
      <c r="O37" s="123">
        <f t="shared" si="61"/>
        <v>7500</v>
      </c>
      <c r="P37" s="123">
        <f t="shared" si="62"/>
        <v>1800.0000000000002</v>
      </c>
      <c r="Q37" s="123">
        <f t="shared" si="63"/>
        <v>900</v>
      </c>
      <c r="R37" s="123">
        <f t="shared" si="64"/>
        <v>1319.9999999999998</v>
      </c>
      <c r="S37" s="120">
        <f t="shared" si="65"/>
        <v>35220</v>
      </c>
      <c r="T37" s="61" t="e">
        <f t="shared" ca="1" si="66"/>
        <v>#NAME?</v>
      </c>
      <c r="U37" s="202"/>
      <c r="V37" s="202"/>
      <c r="W37" s="149"/>
      <c r="X37" s="150" t="s">
        <v>253</v>
      </c>
      <c r="Y37" s="151"/>
      <c r="Z37" s="150"/>
      <c r="AA37" s="152">
        <v>44231</v>
      </c>
      <c r="AB37" s="202"/>
      <c r="AC37" s="111"/>
      <c r="AD37" s="111"/>
      <c r="AE37" s="111"/>
      <c r="AF37" s="111"/>
      <c r="AG37" s="111"/>
      <c r="AH37" s="39"/>
      <c r="AI37" s="39"/>
      <c r="AJ37" s="39"/>
      <c r="AK37" s="39"/>
      <c r="AL37" s="39"/>
      <c r="AM37" s="111"/>
      <c r="AN37" s="111"/>
      <c r="AO37" s="111"/>
      <c r="AP37" s="111"/>
      <c r="AQ37" s="111"/>
      <c r="AR37" s="39"/>
      <c r="AS37" s="39"/>
      <c r="AT37" s="39"/>
      <c r="AU37" s="39"/>
      <c r="AV37" s="39"/>
      <c r="AW37" s="111"/>
      <c r="AX37" s="111"/>
      <c r="AY37" s="111"/>
      <c r="AZ37" s="111"/>
      <c r="BA37" s="111"/>
      <c r="BB37" s="39"/>
      <c r="BC37" s="39"/>
      <c r="BD37" s="39"/>
      <c r="BE37" s="39"/>
      <c r="BF37" s="39"/>
      <c r="BG37" s="111"/>
      <c r="BH37" s="111"/>
      <c r="BI37" s="111"/>
      <c r="BJ37" s="111"/>
      <c r="BK37" s="111"/>
      <c r="BL37" s="39"/>
      <c r="BM37" s="39"/>
      <c r="BN37" s="39"/>
      <c r="BO37" s="39"/>
      <c r="BP37" s="39"/>
      <c r="BQ37" s="111"/>
      <c r="BR37" s="111"/>
      <c r="BS37" s="111"/>
      <c r="BT37" s="111"/>
      <c r="BU37" s="111"/>
      <c r="BV37" s="39"/>
      <c r="BW37" s="39"/>
      <c r="BX37" s="39"/>
      <c r="BY37" s="39"/>
      <c r="BZ37" s="39"/>
      <c r="CA37" s="111"/>
      <c r="CB37" s="111"/>
      <c r="CC37" s="111"/>
      <c r="CD37" s="111"/>
      <c r="CE37" s="263" t="s">
        <v>202</v>
      </c>
      <c r="CF37" s="202"/>
      <c r="CG37" s="202"/>
      <c r="CH37" s="202"/>
      <c r="CI37" s="39"/>
      <c r="CJ37" s="39"/>
      <c r="CK37" s="111"/>
      <c r="CL37" s="111"/>
      <c r="CM37" s="111"/>
      <c r="CN37" s="111"/>
      <c r="CO37" s="202"/>
      <c r="CP37" s="39"/>
      <c r="CQ37" s="39"/>
    </row>
    <row r="38" spans="1:95" ht="15.75" customHeight="1">
      <c r="A38" s="215"/>
      <c r="B38" s="146" t="s">
        <v>254</v>
      </c>
      <c r="C38" s="31">
        <v>21</v>
      </c>
      <c r="D38" s="31"/>
      <c r="E38" s="49"/>
      <c r="F38" s="31"/>
      <c r="G38" s="31">
        <v>48</v>
      </c>
      <c r="H38" s="31">
        <f t="shared" si="55"/>
        <v>3.45</v>
      </c>
      <c r="I38" s="31">
        <f t="shared" si="56"/>
        <v>7.1999999999999993</v>
      </c>
      <c r="J38" s="31">
        <f t="shared" si="57"/>
        <v>3.9825000000000004</v>
      </c>
      <c r="K38" s="123">
        <f t="shared" ref="K38:L38" si="75">$K$2*C38</f>
        <v>25200</v>
      </c>
      <c r="L38" s="123">
        <f t="shared" si="75"/>
        <v>0</v>
      </c>
      <c r="M38" s="123">
        <f t="shared" si="59"/>
        <v>0</v>
      </c>
      <c r="N38" s="123">
        <f t="shared" si="60"/>
        <v>0</v>
      </c>
      <c r="O38" s="123">
        <f t="shared" si="61"/>
        <v>72000</v>
      </c>
      <c r="P38" s="123">
        <f t="shared" si="62"/>
        <v>5175</v>
      </c>
      <c r="Q38" s="123">
        <f t="shared" si="63"/>
        <v>5399.9999999999991</v>
      </c>
      <c r="R38" s="123">
        <f t="shared" si="64"/>
        <v>3982.5000000000005</v>
      </c>
      <c r="S38" s="120">
        <f t="shared" si="65"/>
        <v>111757.5</v>
      </c>
      <c r="T38" s="61" t="e">
        <f t="shared" ca="1" si="66"/>
        <v>#NAME?</v>
      </c>
      <c r="U38" s="202"/>
      <c r="V38" s="202"/>
      <c r="W38" s="149"/>
      <c r="X38" s="153" t="s">
        <v>255</v>
      </c>
      <c r="Y38" s="151"/>
      <c r="Z38" s="150"/>
      <c r="AA38" s="154">
        <v>1</v>
      </c>
      <c r="AB38" s="202"/>
      <c r="AC38" s="111"/>
      <c r="AD38" s="111"/>
      <c r="AE38" s="111"/>
      <c r="AF38" s="111"/>
      <c r="AG38" s="111"/>
      <c r="AH38" s="39"/>
      <c r="AI38" s="39"/>
      <c r="AJ38" s="39"/>
      <c r="AK38" s="39"/>
      <c r="AL38" s="39"/>
      <c r="AM38" s="111"/>
      <c r="AN38" s="111"/>
      <c r="AO38" s="111"/>
      <c r="AP38" s="111"/>
      <c r="AQ38" s="111"/>
      <c r="AR38" s="39"/>
      <c r="AS38" s="39"/>
      <c r="AT38" s="39"/>
      <c r="AU38" s="39"/>
      <c r="AV38" s="39"/>
      <c r="AW38" s="111"/>
      <c r="AX38" s="111"/>
      <c r="AY38" s="111"/>
      <c r="AZ38" s="111"/>
      <c r="BA38" s="111"/>
      <c r="BB38" s="39"/>
      <c r="BC38" s="39"/>
      <c r="BD38" s="39"/>
      <c r="BE38" s="39"/>
      <c r="BF38" s="39"/>
      <c r="BG38" s="111"/>
      <c r="BH38" s="111"/>
      <c r="BI38" s="111"/>
      <c r="BJ38" s="111"/>
      <c r="BK38" s="111"/>
      <c r="BL38" s="39"/>
      <c r="BM38" s="39"/>
      <c r="BN38" s="39"/>
      <c r="BO38" s="39"/>
      <c r="BP38" s="39"/>
      <c r="BQ38" s="111"/>
      <c r="BR38" s="111"/>
      <c r="BS38" s="111"/>
      <c r="BT38" s="111"/>
      <c r="BU38" s="111"/>
      <c r="BV38" s="39"/>
      <c r="BW38" s="39"/>
      <c r="BX38" s="39"/>
      <c r="BY38" s="39"/>
      <c r="BZ38" s="39"/>
      <c r="CA38" s="111"/>
      <c r="CB38" s="111"/>
      <c r="CC38" s="111"/>
      <c r="CD38" s="111"/>
      <c r="CE38" s="111"/>
      <c r="CF38" s="39"/>
      <c r="CG38" s="39"/>
      <c r="CH38" s="39"/>
      <c r="CI38" s="263" t="s">
        <v>202</v>
      </c>
      <c r="CJ38" s="202"/>
      <c r="CK38" s="111"/>
      <c r="CL38" s="111"/>
      <c r="CM38" s="111"/>
      <c r="CN38" s="111"/>
      <c r="CO38" s="202"/>
      <c r="CP38" s="39"/>
      <c r="CQ38" s="39"/>
    </row>
    <row r="39" spans="1:95" ht="15.75" customHeight="1">
      <c r="A39" s="215"/>
      <c r="B39" s="146" t="s">
        <v>256</v>
      </c>
      <c r="C39" s="31">
        <v>8</v>
      </c>
      <c r="D39" s="31"/>
      <c r="E39" s="49"/>
      <c r="F39" s="31"/>
      <c r="G39" s="31"/>
      <c r="H39" s="31">
        <f t="shared" si="55"/>
        <v>0.4</v>
      </c>
      <c r="I39" s="31">
        <f t="shared" si="56"/>
        <v>0</v>
      </c>
      <c r="J39" s="31">
        <f t="shared" si="57"/>
        <v>0.42000000000000004</v>
      </c>
      <c r="K39" s="123">
        <f t="shared" ref="K39:L39" si="76">$K$2*C39</f>
        <v>9600</v>
      </c>
      <c r="L39" s="123">
        <f t="shared" si="76"/>
        <v>0</v>
      </c>
      <c r="M39" s="123">
        <f t="shared" si="59"/>
        <v>0</v>
      </c>
      <c r="N39" s="123">
        <f t="shared" si="60"/>
        <v>0</v>
      </c>
      <c r="O39" s="123">
        <f t="shared" si="61"/>
        <v>0</v>
      </c>
      <c r="P39" s="123">
        <f t="shared" si="62"/>
        <v>600</v>
      </c>
      <c r="Q39" s="123">
        <f t="shared" si="63"/>
        <v>0</v>
      </c>
      <c r="R39" s="123">
        <f t="shared" si="64"/>
        <v>420.00000000000006</v>
      </c>
      <c r="S39" s="120">
        <f t="shared" si="65"/>
        <v>10620</v>
      </c>
      <c r="T39" s="61" t="e">
        <f t="shared" ca="1" si="66"/>
        <v>#NAME?</v>
      </c>
      <c r="U39" s="202"/>
      <c r="V39" s="202"/>
      <c r="W39" s="149"/>
      <c r="X39" s="150" t="s">
        <v>257</v>
      </c>
      <c r="Y39" s="151"/>
      <c r="Z39" s="150"/>
      <c r="AA39" s="152">
        <v>44260</v>
      </c>
      <c r="AB39" s="202"/>
      <c r="AC39" s="111"/>
      <c r="AD39" s="111"/>
      <c r="AE39" s="111"/>
      <c r="AF39" s="111"/>
      <c r="AG39" s="111"/>
      <c r="AH39" s="39"/>
      <c r="AI39" s="39"/>
      <c r="AJ39" s="39"/>
      <c r="AK39" s="39"/>
      <c r="AL39" s="39"/>
      <c r="AM39" s="111"/>
      <c r="AN39" s="111"/>
      <c r="AO39" s="111"/>
      <c r="AP39" s="111"/>
      <c r="AQ39" s="111"/>
      <c r="AR39" s="39"/>
      <c r="AS39" s="39"/>
      <c r="AT39" s="39"/>
      <c r="AU39" s="39"/>
      <c r="AV39" s="39"/>
      <c r="AW39" s="111"/>
      <c r="AX39" s="111"/>
      <c r="AY39" s="111"/>
      <c r="AZ39" s="111"/>
      <c r="BA39" s="111"/>
      <c r="BB39" s="39"/>
      <c r="BC39" s="39"/>
      <c r="BD39" s="39"/>
      <c r="BE39" s="39"/>
      <c r="BF39" s="39"/>
      <c r="BG39" s="111"/>
      <c r="BH39" s="111"/>
      <c r="BI39" s="111"/>
      <c r="BJ39" s="111"/>
      <c r="BK39" s="111"/>
      <c r="BL39" s="39"/>
      <c r="BM39" s="39"/>
      <c r="BN39" s="39"/>
      <c r="BO39" s="39"/>
      <c r="BP39" s="39"/>
      <c r="BQ39" s="111"/>
      <c r="BR39" s="111"/>
      <c r="BS39" s="111"/>
      <c r="BT39" s="111"/>
      <c r="BU39" s="111"/>
      <c r="BV39" s="39"/>
      <c r="BW39" s="39"/>
      <c r="BX39" s="39"/>
      <c r="BY39" s="39"/>
      <c r="BZ39" s="39"/>
      <c r="CA39" s="111"/>
      <c r="CB39" s="111"/>
      <c r="CC39" s="111"/>
      <c r="CD39" s="111"/>
      <c r="CE39" s="111"/>
      <c r="CF39" s="39"/>
      <c r="CG39" s="39"/>
      <c r="CH39" s="39"/>
      <c r="CI39" s="39"/>
      <c r="CJ39" s="263" t="s">
        <v>202</v>
      </c>
      <c r="CK39" s="202"/>
      <c r="CL39" s="111"/>
      <c r="CM39" s="111"/>
      <c r="CN39" s="111"/>
      <c r="CO39" s="202"/>
      <c r="CP39" s="39"/>
      <c r="CQ39" s="39"/>
    </row>
    <row r="40" spans="1:95" ht="15.75" customHeight="1">
      <c r="A40" s="215"/>
      <c r="B40" s="146" t="s">
        <v>258</v>
      </c>
      <c r="C40" s="31">
        <v>8</v>
      </c>
      <c r="D40" s="31"/>
      <c r="E40" s="49"/>
      <c r="F40" s="31">
        <v>14</v>
      </c>
      <c r="G40" s="31">
        <v>12</v>
      </c>
      <c r="H40" s="31">
        <f t="shared" si="55"/>
        <v>1.7000000000000002</v>
      </c>
      <c r="I40" s="31">
        <f t="shared" si="56"/>
        <v>3.9</v>
      </c>
      <c r="J40" s="31">
        <f t="shared" si="57"/>
        <v>1.98</v>
      </c>
      <c r="K40" s="123">
        <f t="shared" ref="K40:L40" si="77">$K$2*C40</f>
        <v>9600</v>
      </c>
      <c r="L40" s="123">
        <f t="shared" si="77"/>
        <v>0</v>
      </c>
      <c r="M40" s="123">
        <f t="shared" si="59"/>
        <v>0</v>
      </c>
      <c r="N40" s="123">
        <f t="shared" si="60"/>
        <v>21000</v>
      </c>
      <c r="O40" s="123">
        <f t="shared" si="61"/>
        <v>18000</v>
      </c>
      <c r="P40" s="123">
        <f t="shared" si="62"/>
        <v>2550.0000000000005</v>
      </c>
      <c r="Q40" s="123">
        <f t="shared" si="63"/>
        <v>2925</v>
      </c>
      <c r="R40" s="123">
        <f t="shared" si="64"/>
        <v>1980</v>
      </c>
      <c r="S40" s="120">
        <f t="shared" si="65"/>
        <v>56055</v>
      </c>
      <c r="T40" s="61" t="e">
        <f t="shared" ca="1" si="66"/>
        <v>#NAME?</v>
      </c>
      <c r="U40" s="202"/>
      <c r="V40" s="202"/>
      <c r="W40" s="155"/>
      <c r="X40" s="156" t="s">
        <v>259</v>
      </c>
      <c r="Y40" s="157"/>
      <c r="Z40" s="158"/>
      <c r="AA40" s="159">
        <v>3</v>
      </c>
      <c r="AB40" s="202"/>
      <c r="AC40" s="111"/>
      <c r="AD40" s="111"/>
      <c r="AE40" s="111"/>
      <c r="AF40" s="111"/>
      <c r="AG40" s="111"/>
      <c r="AH40" s="39"/>
      <c r="AI40" s="39"/>
      <c r="AJ40" s="39"/>
      <c r="AK40" s="39"/>
      <c r="AL40" s="39"/>
      <c r="AM40" s="111"/>
      <c r="AN40" s="111"/>
      <c r="AO40" s="111"/>
      <c r="AP40" s="111"/>
      <c r="AQ40" s="111"/>
      <c r="AR40" s="39"/>
      <c r="AS40" s="39"/>
      <c r="AT40" s="39"/>
      <c r="AU40" s="39"/>
      <c r="AV40" s="39"/>
      <c r="AW40" s="111"/>
      <c r="AX40" s="111"/>
      <c r="AY40" s="111"/>
      <c r="AZ40" s="111"/>
      <c r="BA40" s="111"/>
      <c r="BB40" s="39"/>
      <c r="BC40" s="39"/>
      <c r="BD40" s="39"/>
      <c r="BE40" s="39"/>
      <c r="BF40" s="39"/>
      <c r="BG40" s="111"/>
      <c r="BH40" s="111"/>
      <c r="BI40" s="111"/>
      <c r="BJ40" s="111"/>
      <c r="BK40" s="111"/>
      <c r="BL40" s="39"/>
      <c r="BM40" s="39"/>
      <c r="BN40" s="39"/>
      <c r="BO40" s="39"/>
      <c r="BP40" s="39"/>
      <c r="BQ40" s="111"/>
      <c r="BR40" s="111"/>
      <c r="BS40" s="111"/>
      <c r="BT40" s="111"/>
      <c r="BU40" s="111"/>
      <c r="BV40" s="39"/>
      <c r="BW40" s="39"/>
      <c r="BX40" s="39"/>
      <c r="BY40" s="39"/>
      <c r="BZ40" s="39"/>
      <c r="CA40" s="111"/>
      <c r="CB40" s="111"/>
      <c r="CC40" s="111"/>
      <c r="CD40" s="111"/>
      <c r="CE40" s="111"/>
      <c r="CF40" s="39"/>
      <c r="CG40" s="39"/>
      <c r="CH40" s="39"/>
      <c r="CI40" s="39"/>
      <c r="CJ40" s="39"/>
      <c r="CK40" s="111"/>
      <c r="CL40" s="263" t="s">
        <v>202</v>
      </c>
      <c r="CM40" s="202"/>
      <c r="CN40" s="111"/>
      <c r="CO40" s="202"/>
      <c r="CP40" s="39"/>
      <c r="CQ40" s="39"/>
    </row>
    <row r="41" spans="1:95" ht="15.75" customHeight="1">
      <c r="A41" s="215"/>
      <c r="B41" s="146" t="s">
        <v>260</v>
      </c>
      <c r="C41" s="31"/>
      <c r="D41" s="31"/>
      <c r="E41" s="49"/>
      <c r="F41" s="31">
        <v>3</v>
      </c>
      <c r="G41" s="31">
        <v>3</v>
      </c>
      <c r="H41" s="31">
        <f t="shared" si="55"/>
        <v>0.30000000000000004</v>
      </c>
      <c r="I41" s="31">
        <f t="shared" si="56"/>
        <v>0.89999999999999991</v>
      </c>
      <c r="J41" s="31">
        <f t="shared" si="57"/>
        <v>0.36</v>
      </c>
      <c r="K41" s="123">
        <f t="shared" ref="K41:L41" si="78">$K$2*C41</f>
        <v>0</v>
      </c>
      <c r="L41" s="123">
        <f t="shared" si="78"/>
        <v>0</v>
      </c>
      <c r="M41" s="123">
        <f t="shared" si="59"/>
        <v>0</v>
      </c>
      <c r="N41" s="123">
        <f t="shared" si="60"/>
        <v>4500</v>
      </c>
      <c r="O41" s="123">
        <f t="shared" si="61"/>
        <v>4500</v>
      </c>
      <c r="P41" s="123">
        <f t="shared" si="62"/>
        <v>450.00000000000006</v>
      </c>
      <c r="Q41" s="123">
        <f t="shared" si="63"/>
        <v>674.99999999999989</v>
      </c>
      <c r="R41" s="123">
        <f t="shared" si="64"/>
        <v>360</v>
      </c>
      <c r="S41" s="120">
        <f t="shared" si="65"/>
        <v>10485</v>
      </c>
      <c r="T41" s="61" t="e">
        <f t="shared" ca="1" si="66"/>
        <v>#NAME?</v>
      </c>
      <c r="U41" s="202"/>
      <c r="V41" s="202"/>
      <c r="W41" s="289"/>
      <c r="X41" s="202"/>
      <c r="Y41" s="202"/>
      <c r="Z41" s="202"/>
      <c r="AA41" s="258"/>
      <c r="AB41" s="202"/>
      <c r="AC41" s="111"/>
      <c r="AD41" s="111"/>
      <c r="AE41" s="111"/>
      <c r="AF41" s="111"/>
      <c r="AG41" s="111"/>
      <c r="AH41" s="39"/>
      <c r="AI41" s="39"/>
      <c r="AJ41" s="39"/>
      <c r="AK41" s="39"/>
      <c r="AL41" s="39"/>
      <c r="AM41" s="111"/>
      <c r="AN41" s="111"/>
      <c r="AO41" s="111"/>
      <c r="AP41" s="111"/>
      <c r="AQ41" s="111"/>
      <c r="AR41" s="39"/>
      <c r="AS41" s="39"/>
      <c r="AT41" s="39"/>
      <c r="AU41" s="39"/>
      <c r="AV41" s="39"/>
      <c r="AW41" s="111"/>
      <c r="AX41" s="111"/>
      <c r="AY41" s="111"/>
      <c r="AZ41" s="111"/>
      <c r="BA41" s="111"/>
      <c r="BB41" s="39"/>
      <c r="BC41" s="39"/>
      <c r="BD41" s="39"/>
      <c r="BE41" s="39"/>
      <c r="BF41" s="39"/>
      <c r="BG41" s="111"/>
      <c r="BH41" s="111"/>
      <c r="BI41" s="111"/>
      <c r="BJ41" s="111"/>
      <c r="BK41" s="111"/>
      <c r="BL41" s="39"/>
      <c r="BM41" s="39"/>
      <c r="BN41" s="39"/>
      <c r="BO41" s="39"/>
      <c r="BP41" s="39"/>
      <c r="BQ41" s="111"/>
      <c r="BR41" s="111"/>
      <c r="BS41" s="111"/>
      <c r="BT41" s="111"/>
      <c r="BU41" s="111"/>
      <c r="BV41" s="39"/>
      <c r="BW41" s="39"/>
      <c r="BX41" s="39"/>
      <c r="BY41" s="39"/>
      <c r="BZ41" s="39"/>
      <c r="CA41" s="111"/>
      <c r="CB41" s="111"/>
      <c r="CC41" s="111"/>
      <c r="CD41" s="111"/>
      <c r="CE41" s="111"/>
      <c r="CF41" s="39"/>
      <c r="CG41" s="39"/>
      <c r="CH41" s="39"/>
      <c r="CI41" s="39"/>
      <c r="CJ41" s="39"/>
      <c r="CK41" s="111"/>
      <c r="CL41" s="111"/>
      <c r="CM41" s="263" t="s">
        <v>202</v>
      </c>
      <c r="CN41" s="202"/>
      <c r="CO41" s="202"/>
      <c r="CP41" s="39"/>
      <c r="CQ41" s="39"/>
    </row>
    <row r="42" spans="1:95" ht="15.75" customHeight="1">
      <c r="A42" s="216"/>
      <c r="B42" s="55"/>
      <c r="C42" s="56">
        <f t="shared" ref="C42:T42" si="79">SUM(C29:C41)</f>
        <v>106</v>
      </c>
      <c r="D42" s="56">
        <f t="shared" si="79"/>
        <v>15</v>
      </c>
      <c r="E42" s="56">
        <f t="shared" si="79"/>
        <v>0</v>
      </c>
      <c r="F42" s="56">
        <f t="shared" si="79"/>
        <v>105</v>
      </c>
      <c r="G42" s="56">
        <f t="shared" si="79"/>
        <v>162</v>
      </c>
      <c r="H42" s="56">
        <f t="shared" si="79"/>
        <v>19.399999999999999</v>
      </c>
      <c r="I42" s="56">
        <f t="shared" si="79"/>
        <v>40.049999999999997</v>
      </c>
      <c r="J42" s="56">
        <f t="shared" si="79"/>
        <v>22.372500000000002</v>
      </c>
      <c r="K42" s="137">
        <f t="shared" si="79"/>
        <v>127200</v>
      </c>
      <c r="L42" s="137">
        <f t="shared" si="79"/>
        <v>18000</v>
      </c>
      <c r="M42" s="137">
        <f t="shared" si="79"/>
        <v>0</v>
      </c>
      <c r="N42" s="137">
        <f t="shared" si="79"/>
        <v>157500</v>
      </c>
      <c r="O42" s="137">
        <f t="shared" si="79"/>
        <v>243000</v>
      </c>
      <c r="P42" s="137">
        <f t="shared" si="79"/>
        <v>29100</v>
      </c>
      <c r="Q42" s="137">
        <f t="shared" si="79"/>
        <v>30037.5</v>
      </c>
      <c r="R42" s="137">
        <f t="shared" si="79"/>
        <v>22372.5</v>
      </c>
      <c r="S42" s="137">
        <f t="shared" si="79"/>
        <v>627210</v>
      </c>
      <c r="T42" s="64" t="e">
        <f t="shared" ca="1" si="79"/>
        <v>#NAME?</v>
      </c>
      <c r="U42" s="9"/>
      <c r="V42" s="202"/>
      <c r="W42" s="290"/>
      <c r="X42" s="202"/>
      <c r="Y42" s="202"/>
      <c r="Z42" s="202"/>
      <c r="AA42" s="258"/>
      <c r="AB42" s="202"/>
      <c r="AC42" s="271"/>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39"/>
      <c r="CQ42" s="39"/>
    </row>
    <row r="43" spans="1:95" ht="15.75" customHeight="1">
      <c r="A43" s="217" t="s">
        <v>261</v>
      </c>
      <c r="B43" s="218"/>
      <c r="C43" s="69">
        <f t="shared" ref="C43:T43" si="80">C18+C28</f>
        <v>115</v>
      </c>
      <c r="D43" s="69">
        <f t="shared" si="80"/>
        <v>21</v>
      </c>
      <c r="E43" s="69">
        <f t="shared" si="80"/>
        <v>0</v>
      </c>
      <c r="F43" s="69">
        <f t="shared" si="80"/>
        <v>306</v>
      </c>
      <c r="G43" s="69">
        <f t="shared" si="80"/>
        <v>183</v>
      </c>
      <c r="H43" s="69">
        <f t="shared" si="80"/>
        <v>31.25</v>
      </c>
      <c r="I43" s="69">
        <f t="shared" si="80"/>
        <v>73.349999999999994</v>
      </c>
      <c r="J43" s="69">
        <f t="shared" si="80"/>
        <v>36.479999999999997</v>
      </c>
      <c r="K43" s="160">
        <f t="shared" si="80"/>
        <v>138000</v>
      </c>
      <c r="L43" s="160">
        <f t="shared" si="80"/>
        <v>25200</v>
      </c>
      <c r="M43" s="160">
        <f t="shared" si="80"/>
        <v>0</v>
      </c>
      <c r="N43" s="160">
        <f t="shared" si="80"/>
        <v>459000</v>
      </c>
      <c r="O43" s="160">
        <f t="shared" si="80"/>
        <v>274500</v>
      </c>
      <c r="P43" s="160">
        <f t="shared" si="80"/>
        <v>46875</v>
      </c>
      <c r="Q43" s="160">
        <f t="shared" si="80"/>
        <v>55012.5</v>
      </c>
      <c r="R43" s="160">
        <f t="shared" si="80"/>
        <v>36480</v>
      </c>
      <c r="S43" s="160">
        <f t="shared" si="80"/>
        <v>1091627.5</v>
      </c>
      <c r="T43" s="69" t="e">
        <f t="shared" ca="1" si="80"/>
        <v>#NAME?</v>
      </c>
      <c r="U43" s="9"/>
      <c r="V43" s="202"/>
      <c r="W43" s="290"/>
      <c r="X43" s="202"/>
      <c r="Y43" s="202"/>
      <c r="Z43" s="202"/>
      <c r="AA43" s="258"/>
      <c r="AB43" s="202"/>
      <c r="AC43" s="111"/>
      <c r="AD43" s="111"/>
      <c r="AE43" s="111"/>
      <c r="AF43" s="111"/>
      <c r="AG43" s="111"/>
      <c r="AH43" s="39"/>
      <c r="AI43" s="39"/>
      <c r="AJ43" s="39"/>
      <c r="AK43" s="39"/>
      <c r="AL43" s="39"/>
      <c r="AM43" s="111"/>
      <c r="AN43" s="111"/>
      <c r="AO43" s="111"/>
      <c r="AP43" s="111"/>
      <c r="AQ43" s="111"/>
      <c r="AR43" s="39"/>
      <c r="AS43" s="39"/>
      <c r="AT43" s="39"/>
      <c r="AU43" s="39"/>
      <c r="AV43" s="39"/>
      <c r="AW43" s="122"/>
      <c r="AX43" s="122"/>
      <c r="AY43" s="122"/>
      <c r="AZ43" s="122"/>
      <c r="BA43" s="122"/>
      <c r="BB43" s="39"/>
      <c r="BC43" s="39"/>
      <c r="BD43" s="39"/>
      <c r="BE43" s="39"/>
      <c r="BF43" s="39"/>
      <c r="BG43" s="111"/>
      <c r="BH43" s="111"/>
      <c r="BI43" s="111"/>
      <c r="BJ43" s="111"/>
      <c r="BK43" s="111"/>
      <c r="BL43" s="39"/>
      <c r="BM43" s="39"/>
      <c r="BN43" s="39"/>
      <c r="BO43" s="39"/>
      <c r="BP43" s="39"/>
      <c r="BQ43" s="111"/>
      <c r="BR43" s="111"/>
      <c r="BS43" s="111"/>
      <c r="BT43" s="111"/>
      <c r="BU43" s="111"/>
      <c r="BV43" s="39"/>
      <c r="BW43" s="39"/>
      <c r="BX43" s="39"/>
      <c r="BY43" s="39"/>
      <c r="BZ43" s="39"/>
      <c r="CA43" s="111"/>
      <c r="CB43" s="111"/>
      <c r="CC43" s="111"/>
      <c r="CD43" s="111"/>
      <c r="CE43" s="111"/>
      <c r="CF43" s="39"/>
      <c r="CG43" s="39"/>
      <c r="CH43" s="39"/>
      <c r="CI43" s="39"/>
      <c r="CJ43" s="39"/>
      <c r="CK43" s="111"/>
      <c r="CL43" s="111"/>
      <c r="CM43" s="111"/>
      <c r="CN43" s="111"/>
      <c r="CO43" s="111"/>
      <c r="CP43" s="39"/>
      <c r="CQ43" s="39"/>
    </row>
    <row r="44" spans="1:95" ht="15.75" customHeight="1">
      <c r="A44" s="301" t="s">
        <v>262</v>
      </c>
      <c r="B44" s="218"/>
      <c r="C44" s="72">
        <f t="shared" ref="C44:T44" si="81">C18+C28+C42</f>
        <v>221</v>
      </c>
      <c r="D44" s="72">
        <f t="shared" si="81"/>
        <v>36</v>
      </c>
      <c r="E44" s="72">
        <f t="shared" si="81"/>
        <v>0</v>
      </c>
      <c r="F44" s="72">
        <f t="shared" si="81"/>
        <v>411</v>
      </c>
      <c r="G44" s="72">
        <f t="shared" si="81"/>
        <v>345</v>
      </c>
      <c r="H44" s="72">
        <f t="shared" si="81"/>
        <v>50.65</v>
      </c>
      <c r="I44" s="72">
        <f t="shared" si="81"/>
        <v>113.39999999999999</v>
      </c>
      <c r="J44" s="72">
        <f t="shared" si="81"/>
        <v>58.852499999999999</v>
      </c>
      <c r="K44" s="161">
        <f t="shared" si="81"/>
        <v>265200</v>
      </c>
      <c r="L44" s="161">
        <f t="shared" si="81"/>
        <v>43200</v>
      </c>
      <c r="M44" s="161">
        <f t="shared" si="81"/>
        <v>0</v>
      </c>
      <c r="N44" s="161">
        <f t="shared" si="81"/>
        <v>616500</v>
      </c>
      <c r="O44" s="161">
        <f t="shared" si="81"/>
        <v>517500</v>
      </c>
      <c r="P44" s="161">
        <f t="shared" si="81"/>
        <v>75975</v>
      </c>
      <c r="Q44" s="161">
        <f t="shared" si="81"/>
        <v>85050</v>
      </c>
      <c r="R44" s="161">
        <f t="shared" si="81"/>
        <v>58852.5</v>
      </c>
      <c r="S44" s="161">
        <f t="shared" si="81"/>
        <v>1718837.5</v>
      </c>
      <c r="T44" s="72" t="e">
        <f t="shared" ca="1" si="81"/>
        <v>#NAME?</v>
      </c>
      <c r="U44" s="9"/>
      <c r="V44" s="202"/>
      <c r="W44" s="290"/>
      <c r="X44" s="202"/>
      <c r="Y44" s="202"/>
      <c r="Z44" s="202"/>
      <c r="AA44" s="258"/>
      <c r="AB44" s="202"/>
      <c r="AC44" s="111"/>
      <c r="AD44" s="111"/>
      <c r="AE44" s="111"/>
      <c r="AF44" s="111"/>
      <c r="AG44" s="111"/>
      <c r="AH44" s="39"/>
      <c r="AI44" s="39"/>
      <c r="AJ44" s="39"/>
      <c r="AK44" s="39"/>
      <c r="AL44" s="39"/>
      <c r="AM44" s="111"/>
      <c r="AN44" s="111"/>
      <c r="AO44" s="111"/>
      <c r="AP44" s="111"/>
      <c r="AQ44" s="111"/>
      <c r="AR44" s="39"/>
      <c r="AS44" s="39"/>
      <c r="AT44" s="39"/>
      <c r="AU44" s="39"/>
      <c r="AV44" s="39"/>
      <c r="AW44" s="122"/>
      <c r="AX44" s="122"/>
      <c r="AY44" s="122"/>
      <c r="AZ44" s="122"/>
      <c r="BA44" s="122"/>
      <c r="BB44" s="39"/>
      <c r="BC44" s="39"/>
      <c r="BD44" s="39"/>
      <c r="BE44" s="39"/>
      <c r="BF44" s="39"/>
      <c r="BG44" s="111"/>
      <c r="BH44" s="111"/>
      <c r="BI44" s="111"/>
      <c r="BJ44" s="111"/>
      <c r="BK44" s="111"/>
      <c r="BL44" s="39"/>
      <c r="BM44" s="39"/>
      <c r="BN44" s="39"/>
      <c r="BO44" s="39"/>
      <c r="BP44" s="39"/>
      <c r="BQ44" s="111"/>
      <c r="BR44" s="111"/>
      <c r="BS44" s="111"/>
      <c r="BT44" s="111"/>
      <c r="BU44" s="111"/>
      <c r="BV44" s="39"/>
      <c r="BW44" s="39"/>
      <c r="BX44" s="39"/>
      <c r="BY44" s="39"/>
      <c r="BZ44" s="39"/>
      <c r="CA44" s="111"/>
      <c r="CB44" s="111"/>
      <c r="CC44" s="111"/>
      <c r="CD44" s="111"/>
      <c r="CE44" s="111"/>
      <c r="CF44" s="39"/>
      <c r="CG44" s="39"/>
      <c r="CH44" s="39"/>
      <c r="CI44" s="39"/>
      <c r="CJ44" s="39"/>
      <c r="CK44" s="111"/>
      <c r="CL44" s="111"/>
      <c r="CM44" s="111"/>
      <c r="CN44" s="111"/>
      <c r="CO44" s="111"/>
      <c r="CP44" s="39"/>
      <c r="CQ44" s="39"/>
    </row>
    <row r="45" spans="1:95" ht="15.75" customHeight="1">
      <c r="A45" s="39"/>
      <c r="F45" s="39"/>
      <c r="G45" s="39"/>
      <c r="H45" s="39"/>
      <c r="I45" s="39"/>
      <c r="J45" s="39"/>
      <c r="K45" s="39"/>
      <c r="L45" s="39"/>
      <c r="M45" s="39"/>
      <c r="N45" s="39"/>
      <c r="O45" s="39"/>
      <c r="P45" s="39"/>
      <c r="Q45" s="39"/>
      <c r="R45" s="39"/>
      <c r="S45" s="39"/>
      <c r="T45" s="66"/>
      <c r="U45" s="39"/>
      <c r="V45" s="202"/>
      <c r="W45" s="291"/>
      <c r="X45" s="292"/>
      <c r="Y45" s="292"/>
      <c r="Z45" s="292"/>
      <c r="AA45" s="293"/>
      <c r="AB45" s="202"/>
      <c r="AC45" s="111"/>
      <c r="AD45" s="111"/>
      <c r="AE45" s="111"/>
      <c r="AF45" s="111"/>
      <c r="AG45" s="111"/>
      <c r="AH45" s="39"/>
      <c r="AI45" s="39"/>
      <c r="AJ45" s="39"/>
      <c r="AK45" s="39"/>
      <c r="AL45" s="39"/>
      <c r="AM45" s="111"/>
      <c r="AN45" s="111"/>
      <c r="AO45" s="111"/>
      <c r="AP45" s="111"/>
      <c r="AQ45" s="111"/>
      <c r="AR45" s="39"/>
      <c r="AS45" s="39"/>
      <c r="AT45" s="39"/>
      <c r="AU45" s="39"/>
      <c r="AV45" s="39"/>
      <c r="AW45" s="122"/>
      <c r="AX45" s="122"/>
      <c r="AY45" s="122"/>
      <c r="AZ45" s="122"/>
      <c r="BA45" s="122"/>
      <c r="BB45" s="39"/>
      <c r="BC45" s="39"/>
      <c r="BD45" s="39"/>
      <c r="BE45" s="39"/>
      <c r="BF45" s="39"/>
      <c r="BG45" s="111"/>
      <c r="BH45" s="111"/>
      <c r="BI45" s="111"/>
      <c r="BJ45" s="111"/>
      <c r="BK45" s="111"/>
      <c r="BL45" s="39"/>
      <c r="BM45" s="39"/>
      <c r="BN45" s="39"/>
      <c r="BO45" s="39"/>
      <c r="BP45" s="39"/>
      <c r="BQ45" s="111"/>
      <c r="BR45" s="111"/>
      <c r="BS45" s="111"/>
      <c r="BT45" s="111"/>
      <c r="BU45" s="111"/>
      <c r="BV45" s="39"/>
      <c r="BW45" s="39"/>
      <c r="BX45" s="39"/>
      <c r="BY45" s="39"/>
      <c r="BZ45" s="39"/>
      <c r="CA45" s="111"/>
      <c r="CB45" s="111"/>
      <c r="CC45" s="111"/>
      <c r="CD45" s="111"/>
      <c r="CE45" s="111"/>
      <c r="CF45" s="39"/>
      <c r="CG45" s="39"/>
      <c r="CH45" s="39"/>
      <c r="CI45" s="39"/>
      <c r="CJ45" s="39"/>
      <c r="CK45" s="111"/>
      <c r="CL45" s="111"/>
      <c r="CM45" s="111"/>
      <c r="CN45" s="111"/>
      <c r="CO45" s="111"/>
      <c r="CP45" s="39"/>
      <c r="CQ45" s="39"/>
    </row>
    <row r="46" spans="1:95" ht="15.75" customHeight="1">
      <c r="A46" s="39"/>
      <c r="C46" s="299" t="s">
        <v>263</v>
      </c>
      <c r="D46" s="202"/>
      <c r="E46" s="202"/>
      <c r="F46" s="202"/>
      <c r="G46" s="202"/>
      <c r="H46" s="202"/>
      <c r="I46" s="39"/>
      <c r="J46" s="39"/>
      <c r="K46" s="39"/>
      <c r="L46" s="39"/>
      <c r="M46" s="39"/>
      <c r="N46" s="39"/>
      <c r="O46" s="39"/>
      <c r="P46" s="39"/>
      <c r="Q46" s="39"/>
      <c r="R46" s="39"/>
      <c r="S46" s="39"/>
      <c r="T46" s="66"/>
      <c r="U46" s="39"/>
      <c r="V46" s="39"/>
      <c r="AB46" s="39"/>
      <c r="AC46" s="111"/>
      <c r="AD46" s="111"/>
      <c r="AE46" s="111"/>
      <c r="AF46" s="111"/>
      <c r="AG46" s="111"/>
      <c r="AH46" s="39"/>
      <c r="AI46" s="39"/>
      <c r="AJ46" s="39"/>
      <c r="AK46" s="39"/>
      <c r="AL46" s="39"/>
      <c r="AM46" s="111"/>
      <c r="AN46" s="111"/>
      <c r="AO46" s="111"/>
      <c r="AP46" s="111"/>
      <c r="AQ46" s="111"/>
      <c r="AR46" s="39"/>
      <c r="AS46" s="39"/>
      <c r="AT46" s="39"/>
      <c r="AU46" s="39"/>
      <c r="AV46" s="39"/>
      <c r="AW46" s="122"/>
      <c r="AX46" s="122"/>
      <c r="AY46" s="122"/>
      <c r="AZ46" s="122"/>
      <c r="BA46" s="122"/>
      <c r="BB46" s="39"/>
      <c r="BC46" s="39"/>
      <c r="BD46" s="39"/>
      <c r="BE46" s="39"/>
      <c r="BF46" s="39"/>
      <c r="BG46" s="111"/>
      <c r="BH46" s="111"/>
      <c r="BI46" s="111"/>
      <c r="BJ46" s="111"/>
      <c r="BK46" s="111"/>
      <c r="BL46" s="39"/>
      <c r="BM46" s="39"/>
      <c r="BN46" s="39"/>
      <c r="BO46" s="39"/>
      <c r="BP46" s="39"/>
      <c r="BQ46" s="111"/>
      <c r="BR46" s="111"/>
      <c r="BS46" s="111"/>
      <c r="BT46" s="111"/>
      <c r="BU46" s="111"/>
      <c r="BV46" s="39"/>
      <c r="BW46" s="39"/>
      <c r="BX46" s="39"/>
      <c r="BY46" s="39"/>
      <c r="BZ46" s="39"/>
      <c r="CA46" s="111"/>
      <c r="CB46" s="111"/>
      <c r="CC46" s="111"/>
      <c r="CD46" s="111"/>
      <c r="CE46" s="111"/>
      <c r="CF46" s="39"/>
      <c r="CG46" s="39"/>
      <c r="CH46" s="39"/>
      <c r="CI46" s="39"/>
      <c r="CJ46" s="39"/>
      <c r="CK46" s="111"/>
      <c r="CL46" s="111"/>
      <c r="CM46" s="111"/>
      <c r="CN46" s="111"/>
      <c r="CO46" s="111"/>
      <c r="CP46" s="39"/>
      <c r="CQ46" s="39"/>
    </row>
    <row r="47" spans="1:95" ht="15.75" customHeight="1">
      <c r="A47" s="75"/>
      <c r="B47" s="68"/>
      <c r="C47" s="162">
        <v>1</v>
      </c>
      <c r="D47" s="300" t="s">
        <v>264</v>
      </c>
      <c r="E47" s="202"/>
      <c r="F47" s="202"/>
      <c r="G47" s="202"/>
      <c r="H47" s="202"/>
      <c r="I47" s="202"/>
      <c r="J47" s="202"/>
      <c r="K47" s="202"/>
      <c r="L47" s="202"/>
      <c r="M47" s="202"/>
      <c r="N47" s="202"/>
      <c r="O47" s="202"/>
      <c r="P47" s="75"/>
      <c r="Q47" s="75"/>
      <c r="R47" s="75"/>
      <c r="S47" s="75"/>
      <c r="T47" s="163"/>
      <c r="U47" s="75"/>
      <c r="V47" s="75"/>
      <c r="W47" s="68"/>
      <c r="X47" s="68"/>
      <c r="Y47" s="68"/>
      <c r="Z47" s="68"/>
      <c r="AA47" s="68"/>
      <c r="AB47" s="75"/>
      <c r="AC47" s="164"/>
      <c r="AD47" s="164"/>
      <c r="AE47" s="164"/>
      <c r="AF47" s="164"/>
      <c r="AG47" s="164"/>
      <c r="AH47" s="75"/>
      <c r="AI47" s="75"/>
      <c r="AJ47" s="75"/>
      <c r="AK47" s="75"/>
      <c r="AL47" s="75"/>
      <c r="AM47" s="164"/>
      <c r="AN47" s="164"/>
      <c r="AO47" s="164"/>
      <c r="AP47" s="164"/>
      <c r="AQ47" s="164"/>
      <c r="AR47" s="75"/>
      <c r="AS47" s="75"/>
      <c r="AT47" s="75"/>
      <c r="AU47" s="75"/>
      <c r="AV47" s="75"/>
      <c r="AW47" s="165"/>
      <c r="AX47" s="165"/>
      <c r="AY47" s="165"/>
      <c r="AZ47" s="165"/>
      <c r="BA47" s="165"/>
      <c r="BB47" s="75"/>
      <c r="BC47" s="75"/>
      <c r="BD47" s="75"/>
      <c r="BE47" s="75"/>
      <c r="BF47" s="75"/>
      <c r="BG47" s="164"/>
      <c r="BH47" s="164"/>
      <c r="BI47" s="164"/>
      <c r="BJ47" s="164"/>
      <c r="BK47" s="164"/>
      <c r="BL47" s="75"/>
      <c r="BM47" s="75"/>
      <c r="BN47" s="75"/>
      <c r="BO47" s="75"/>
      <c r="BP47" s="75"/>
      <c r="BQ47" s="164"/>
      <c r="BR47" s="164"/>
      <c r="BS47" s="164"/>
      <c r="BT47" s="164"/>
      <c r="BU47" s="164"/>
      <c r="BV47" s="75"/>
      <c r="BW47" s="75"/>
      <c r="BX47" s="75"/>
      <c r="BY47" s="75"/>
      <c r="BZ47" s="75"/>
      <c r="CA47" s="164"/>
      <c r="CB47" s="164"/>
      <c r="CC47" s="164"/>
      <c r="CD47" s="164"/>
      <c r="CE47" s="164"/>
      <c r="CF47" s="75"/>
      <c r="CG47" s="75"/>
      <c r="CH47" s="75"/>
      <c r="CI47" s="75"/>
      <c r="CJ47" s="75"/>
      <c r="CK47" s="164"/>
      <c r="CL47" s="164"/>
      <c r="CM47" s="164"/>
      <c r="CN47" s="164"/>
      <c r="CO47" s="164"/>
      <c r="CP47" s="75"/>
      <c r="CQ47" s="75"/>
    </row>
    <row r="48" spans="1:95" ht="15.75" customHeight="1">
      <c r="A48" s="75"/>
      <c r="B48" s="68"/>
      <c r="C48" s="162">
        <v>2</v>
      </c>
      <c r="D48" s="300" t="s">
        <v>265</v>
      </c>
      <c r="E48" s="202"/>
      <c r="F48" s="202"/>
      <c r="G48" s="202"/>
      <c r="H48" s="202"/>
      <c r="I48" s="202"/>
      <c r="J48" s="202"/>
      <c r="K48" s="202"/>
      <c r="L48" s="202"/>
      <c r="M48" s="202"/>
      <c r="N48" s="202"/>
      <c r="O48" s="202"/>
      <c r="P48" s="75"/>
      <c r="Q48" s="75"/>
      <c r="R48" s="75"/>
      <c r="S48" s="75"/>
      <c r="T48" s="163"/>
      <c r="U48" s="75"/>
      <c r="V48" s="75"/>
      <c r="W48" s="68"/>
      <c r="X48" s="68"/>
      <c r="Y48" s="68"/>
      <c r="Z48" s="68"/>
      <c r="AA48" s="68"/>
      <c r="AB48" s="75"/>
      <c r="AC48" s="164"/>
      <c r="AD48" s="164"/>
      <c r="AE48" s="164"/>
      <c r="AF48" s="164"/>
      <c r="AG48" s="164"/>
      <c r="AH48" s="75"/>
      <c r="AI48" s="75"/>
      <c r="AJ48" s="75"/>
      <c r="AK48" s="75"/>
      <c r="AL48" s="75"/>
      <c r="AM48" s="164"/>
      <c r="AN48" s="164"/>
      <c r="AO48" s="164"/>
      <c r="AP48" s="164"/>
      <c r="AQ48" s="164"/>
      <c r="AR48" s="75"/>
      <c r="AS48" s="75"/>
      <c r="AT48" s="75"/>
      <c r="AU48" s="75"/>
      <c r="AV48" s="75"/>
      <c r="AW48" s="165"/>
      <c r="AX48" s="165"/>
      <c r="AY48" s="165"/>
      <c r="AZ48" s="165"/>
      <c r="BA48" s="165"/>
      <c r="BB48" s="75"/>
      <c r="BC48" s="75"/>
      <c r="BD48" s="75"/>
      <c r="BE48" s="75"/>
      <c r="BF48" s="75"/>
      <c r="BG48" s="164"/>
      <c r="BH48" s="164"/>
      <c r="BI48" s="164"/>
      <c r="BJ48" s="164"/>
      <c r="BK48" s="164"/>
      <c r="BL48" s="75"/>
      <c r="BM48" s="75"/>
      <c r="BN48" s="75"/>
      <c r="BO48" s="75"/>
      <c r="BP48" s="75"/>
      <c r="BQ48" s="164"/>
      <c r="BR48" s="164"/>
      <c r="BS48" s="164"/>
      <c r="BT48" s="164"/>
      <c r="BU48" s="164"/>
      <c r="BV48" s="75"/>
      <c r="BW48" s="75"/>
      <c r="BX48" s="75"/>
      <c r="BY48" s="75"/>
      <c r="BZ48" s="75"/>
      <c r="CA48" s="164"/>
      <c r="CB48" s="164"/>
      <c r="CC48" s="164"/>
      <c r="CD48" s="164"/>
      <c r="CE48" s="164"/>
      <c r="CF48" s="75"/>
      <c r="CG48" s="75"/>
      <c r="CH48" s="75"/>
      <c r="CI48" s="75"/>
      <c r="CJ48" s="75"/>
      <c r="CK48" s="164"/>
      <c r="CL48" s="164"/>
      <c r="CM48" s="164"/>
      <c r="CN48" s="164"/>
      <c r="CO48" s="164"/>
      <c r="CP48" s="75"/>
      <c r="CQ48" s="75"/>
    </row>
    <row r="49" spans="1:95" ht="15.75" customHeight="1">
      <c r="A49" s="39"/>
      <c r="C49" s="166">
        <v>3</v>
      </c>
      <c r="D49" s="297" t="s">
        <v>266</v>
      </c>
      <c r="E49" s="202"/>
      <c r="F49" s="202"/>
      <c r="G49" s="202"/>
      <c r="H49" s="202"/>
      <c r="I49" s="202"/>
      <c r="J49" s="202"/>
      <c r="K49" s="202"/>
      <c r="L49" s="202"/>
      <c r="M49" s="202"/>
      <c r="N49" s="202"/>
      <c r="O49" s="202"/>
      <c r="P49" s="39"/>
      <c r="Q49" s="39"/>
      <c r="R49" s="39"/>
      <c r="S49" s="39"/>
      <c r="T49" s="66"/>
      <c r="U49" s="39"/>
      <c r="V49" s="39"/>
      <c r="AB49" s="39"/>
      <c r="AC49" s="111"/>
      <c r="AD49" s="111"/>
      <c r="AE49" s="111"/>
      <c r="AF49" s="111"/>
      <c r="AG49" s="111"/>
      <c r="AH49" s="39"/>
      <c r="AI49" s="39"/>
      <c r="AJ49" s="39"/>
      <c r="AK49" s="39"/>
      <c r="AL49" s="39"/>
      <c r="AM49" s="111"/>
      <c r="AN49" s="111"/>
      <c r="AO49" s="111"/>
      <c r="AP49" s="111"/>
      <c r="AQ49" s="111"/>
      <c r="AR49" s="39"/>
      <c r="AS49" s="39"/>
      <c r="AT49" s="39"/>
      <c r="AU49" s="39"/>
      <c r="AV49" s="39"/>
      <c r="AW49" s="122"/>
      <c r="AX49" s="122"/>
      <c r="AY49" s="122"/>
      <c r="AZ49" s="122"/>
      <c r="BA49" s="122"/>
      <c r="BB49" s="39"/>
      <c r="BC49" s="39"/>
      <c r="BD49" s="39"/>
      <c r="BE49" s="39"/>
      <c r="BF49" s="39"/>
      <c r="BG49" s="111"/>
      <c r="BH49" s="111"/>
      <c r="BI49" s="111"/>
      <c r="BJ49" s="111"/>
      <c r="BK49" s="111"/>
      <c r="BL49" s="39"/>
      <c r="BM49" s="39"/>
      <c r="BN49" s="39"/>
      <c r="BO49" s="39"/>
      <c r="BP49" s="39"/>
      <c r="BQ49" s="111"/>
      <c r="BR49" s="111"/>
      <c r="BS49" s="111"/>
      <c r="BT49" s="111"/>
      <c r="BU49" s="111"/>
      <c r="BV49" s="39"/>
      <c r="BW49" s="39"/>
      <c r="BX49" s="39"/>
      <c r="BY49" s="39"/>
      <c r="BZ49" s="39"/>
      <c r="CA49" s="111"/>
      <c r="CB49" s="111"/>
      <c r="CC49" s="111"/>
      <c r="CD49" s="111"/>
      <c r="CE49" s="111"/>
      <c r="CF49" s="39"/>
      <c r="CG49" s="39"/>
      <c r="CH49" s="39"/>
      <c r="CI49" s="39"/>
      <c r="CJ49" s="39"/>
      <c r="CK49" s="111"/>
      <c r="CL49" s="111"/>
      <c r="CM49" s="111"/>
      <c r="CN49" s="111"/>
      <c r="CO49" s="111"/>
      <c r="CP49" s="39"/>
      <c r="CQ49" s="39"/>
    </row>
    <row r="50" spans="1:95" ht="15.75" customHeight="1">
      <c r="A50" s="39"/>
      <c r="C50" s="166">
        <v>4</v>
      </c>
      <c r="D50" s="297" t="s">
        <v>267</v>
      </c>
      <c r="E50" s="202"/>
      <c r="F50" s="202"/>
      <c r="G50" s="202"/>
      <c r="H50" s="202"/>
      <c r="I50" s="202"/>
      <c r="J50" s="202"/>
      <c r="K50" s="202"/>
      <c r="L50" s="202"/>
      <c r="M50" s="202"/>
      <c r="N50" s="202"/>
      <c r="O50" s="202"/>
      <c r="P50" s="39"/>
      <c r="Q50" s="39"/>
      <c r="R50" s="39"/>
      <c r="S50" s="39"/>
      <c r="T50" s="66"/>
      <c r="U50" s="39"/>
      <c r="V50" s="39"/>
      <c r="AB50" s="39"/>
      <c r="AC50" s="111"/>
      <c r="AD50" s="111"/>
      <c r="AE50" s="111"/>
      <c r="AF50" s="111"/>
      <c r="AG50" s="111"/>
      <c r="AH50" s="39"/>
      <c r="AI50" s="39"/>
      <c r="AJ50" s="39"/>
      <c r="AK50" s="39"/>
      <c r="AL50" s="39"/>
      <c r="AM50" s="111"/>
      <c r="AN50" s="111"/>
      <c r="AO50" s="111"/>
      <c r="AP50" s="111"/>
      <c r="AQ50" s="111"/>
      <c r="AR50" s="39"/>
      <c r="AS50" s="39"/>
      <c r="AT50" s="39"/>
      <c r="AU50" s="39"/>
      <c r="AV50" s="39"/>
      <c r="AW50" s="122"/>
      <c r="AX50" s="122"/>
      <c r="AY50" s="122"/>
      <c r="AZ50" s="122"/>
      <c r="BA50" s="122"/>
      <c r="BB50" s="39"/>
      <c r="BC50" s="39"/>
      <c r="BD50" s="39"/>
      <c r="BE50" s="39"/>
      <c r="BF50" s="39"/>
      <c r="BG50" s="111"/>
      <c r="BH50" s="111"/>
      <c r="BI50" s="111"/>
      <c r="BJ50" s="111"/>
      <c r="BK50" s="111"/>
      <c r="BL50" s="39"/>
      <c r="BM50" s="39"/>
      <c r="BN50" s="39"/>
      <c r="BO50" s="39"/>
      <c r="BP50" s="39"/>
      <c r="BQ50" s="111"/>
      <c r="BR50" s="111"/>
      <c r="BS50" s="111"/>
      <c r="BT50" s="111"/>
      <c r="BU50" s="111"/>
      <c r="BV50" s="39"/>
      <c r="BW50" s="39"/>
      <c r="BX50" s="39"/>
      <c r="BY50" s="39"/>
      <c r="BZ50" s="39"/>
      <c r="CA50" s="111"/>
      <c r="CB50" s="111"/>
      <c r="CC50" s="111"/>
      <c r="CD50" s="111"/>
      <c r="CE50" s="111"/>
      <c r="CF50" s="39"/>
      <c r="CG50" s="39"/>
      <c r="CH50" s="39"/>
      <c r="CI50" s="39"/>
      <c r="CJ50" s="39"/>
      <c r="CK50" s="111"/>
      <c r="CL50" s="111"/>
      <c r="CM50" s="111"/>
      <c r="CN50" s="111"/>
      <c r="CO50" s="111"/>
      <c r="CP50" s="39"/>
      <c r="CQ50" s="39"/>
    </row>
    <row r="51" spans="1:95" ht="15.75" customHeight="1">
      <c r="A51" s="39"/>
      <c r="C51" s="166">
        <v>5</v>
      </c>
      <c r="D51" s="296" t="s">
        <v>268</v>
      </c>
      <c r="E51" s="202"/>
      <c r="F51" s="202"/>
      <c r="G51" s="202"/>
      <c r="H51" s="202"/>
      <c r="I51" s="202"/>
      <c r="J51" s="202"/>
      <c r="K51" s="202"/>
      <c r="L51" s="202"/>
      <c r="M51" s="202"/>
      <c r="N51" s="202"/>
      <c r="O51" s="202"/>
      <c r="P51" s="39"/>
      <c r="Q51" s="39"/>
      <c r="R51" s="39"/>
      <c r="S51" s="39"/>
      <c r="T51" s="66"/>
      <c r="U51" s="39"/>
      <c r="V51" s="39"/>
      <c r="AB51" s="39"/>
      <c r="AC51" s="111"/>
      <c r="AD51" s="111"/>
      <c r="AE51" s="111"/>
      <c r="AF51" s="111"/>
      <c r="AG51" s="111"/>
      <c r="AH51" s="39"/>
      <c r="AI51" s="39"/>
      <c r="AJ51" s="39"/>
      <c r="AK51" s="39"/>
      <c r="AL51" s="39"/>
      <c r="AM51" s="111"/>
      <c r="AN51" s="111"/>
      <c r="AO51" s="111"/>
      <c r="AP51" s="111"/>
      <c r="AQ51" s="111"/>
      <c r="AR51" s="39"/>
      <c r="AS51" s="39"/>
      <c r="AT51" s="39"/>
      <c r="AU51" s="39"/>
      <c r="AV51" s="39"/>
      <c r="AW51" s="122"/>
      <c r="AX51" s="122"/>
      <c r="AY51" s="122"/>
      <c r="AZ51" s="122"/>
      <c r="BA51" s="122"/>
      <c r="BB51" s="39"/>
      <c r="BC51" s="39"/>
      <c r="BD51" s="39"/>
      <c r="BE51" s="39"/>
      <c r="BF51" s="39"/>
      <c r="BG51" s="111"/>
      <c r="BH51" s="111"/>
      <c r="BI51" s="111"/>
      <c r="BJ51" s="111"/>
      <c r="BK51" s="111"/>
      <c r="BL51" s="39"/>
      <c r="BM51" s="39"/>
      <c r="BN51" s="39"/>
      <c r="BO51" s="39"/>
      <c r="BP51" s="39"/>
      <c r="BQ51" s="111"/>
      <c r="BR51" s="111"/>
      <c r="BS51" s="111"/>
      <c r="BT51" s="111"/>
      <c r="BU51" s="111"/>
      <c r="BV51" s="39"/>
      <c r="BW51" s="39"/>
      <c r="BX51" s="39"/>
      <c r="BY51" s="39"/>
      <c r="BZ51" s="39"/>
      <c r="CA51" s="111"/>
      <c r="CB51" s="111"/>
      <c r="CC51" s="111"/>
      <c r="CD51" s="111"/>
      <c r="CE51" s="111"/>
      <c r="CF51" s="39"/>
      <c r="CG51" s="39"/>
      <c r="CH51" s="39"/>
      <c r="CI51" s="39"/>
      <c r="CJ51" s="39"/>
      <c r="CK51" s="111"/>
      <c r="CL51" s="111"/>
      <c r="CM51" s="111"/>
      <c r="CN51" s="111"/>
      <c r="CO51" s="111"/>
      <c r="CP51" s="39"/>
      <c r="CQ51" s="39"/>
    </row>
    <row r="52" spans="1:95" ht="15.75" customHeight="1">
      <c r="A52" s="39"/>
      <c r="C52" s="166">
        <v>6</v>
      </c>
      <c r="D52" s="297" t="s">
        <v>269</v>
      </c>
      <c r="E52" s="202"/>
      <c r="F52" s="202"/>
      <c r="G52" s="202"/>
      <c r="H52" s="202"/>
      <c r="I52" s="202"/>
      <c r="J52" s="202"/>
      <c r="K52" s="202"/>
      <c r="L52" s="202"/>
      <c r="M52" s="202"/>
      <c r="N52" s="202"/>
      <c r="O52" s="202"/>
      <c r="P52" s="39"/>
      <c r="Q52" s="39"/>
      <c r="R52" s="39"/>
      <c r="S52" s="39"/>
      <c r="T52" s="66"/>
      <c r="U52" s="39"/>
      <c r="V52" s="39"/>
      <c r="AB52" s="39"/>
      <c r="AC52" s="111"/>
      <c r="AD52" s="111"/>
      <c r="AE52" s="111"/>
      <c r="AF52" s="111"/>
      <c r="AG52" s="111"/>
      <c r="AH52" s="39"/>
      <c r="AI52" s="39"/>
      <c r="AJ52" s="39"/>
      <c r="AK52" s="39"/>
      <c r="AL52" s="39"/>
      <c r="AM52" s="111"/>
      <c r="AN52" s="111"/>
      <c r="AO52" s="111"/>
      <c r="AP52" s="111"/>
      <c r="AQ52" s="111"/>
      <c r="AR52" s="39"/>
      <c r="AS52" s="39"/>
      <c r="AT52" s="39"/>
      <c r="AU52" s="39"/>
      <c r="AV52" s="39"/>
      <c r="AW52" s="122"/>
      <c r="AX52" s="122"/>
      <c r="AY52" s="122"/>
      <c r="AZ52" s="122"/>
      <c r="BA52" s="122"/>
      <c r="BB52" s="39"/>
      <c r="BC52" s="39"/>
      <c r="BD52" s="39"/>
      <c r="BE52" s="39"/>
      <c r="BF52" s="39"/>
      <c r="BG52" s="111"/>
      <c r="BH52" s="111"/>
      <c r="BI52" s="111"/>
      <c r="BJ52" s="111"/>
      <c r="BK52" s="111"/>
      <c r="BL52" s="39"/>
      <c r="BM52" s="39"/>
      <c r="BN52" s="39"/>
      <c r="BO52" s="39"/>
      <c r="BP52" s="39"/>
      <c r="BQ52" s="111"/>
      <c r="BR52" s="111"/>
      <c r="BS52" s="111"/>
      <c r="BT52" s="111"/>
      <c r="BU52" s="111"/>
      <c r="BV52" s="39"/>
      <c r="BW52" s="39"/>
      <c r="BX52" s="39"/>
      <c r="BY52" s="39"/>
      <c r="BZ52" s="39"/>
      <c r="CA52" s="111"/>
      <c r="CB52" s="111"/>
      <c r="CC52" s="111"/>
      <c r="CD52" s="111"/>
      <c r="CE52" s="111"/>
      <c r="CF52" s="39"/>
      <c r="CG52" s="39"/>
      <c r="CH52" s="39"/>
      <c r="CI52" s="39"/>
      <c r="CJ52" s="39"/>
      <c r="CK52" s="111"/>
      <c r="CL52" s="111"/>
      <c r="CM52" s="111"/>
      <c r="CN52" s="111"/>
      <c r="CO52" s="111"/>
      <c r="CP52" s="39"/>
      <c r="CQ52" s="39"/>
    </row>
    <row r="53" spans="1:95" ht="15.75" customHeight="1">
      <c r="A53" s="39"/>
      <c r="C53" s="166">
        <v>7</v>
      </c>
      <c r="D53" s="296" t="s">
        <v>270</v>
      </c>
      <c r="E53" s="202"/>
      <c r="F53" s="202"/>
      <c r="G53" s="202"/>
      <c r="H53" s="202"/>
      <c r="I53" s="202"/>
      <c r="J53" s="202"/>
      <c r="K53" s="202"/>
      <c r="L53" s="202"/>
      <c r="M53" s="202"/>
      <c r="N53" s="202"/>
      <c r="O53" s="202"/>
      <c r="P53" s="39"/>
      <c r="Q53" s="39"/>
      <c r="R53" s="39"/>
      <c r="S53" s="39"/>
      <c r="T53" s="66"/>
      <c r="U53" s="39"/>
      <c r="V53" s="39"/>
      <c r="AB53" s="39"/>
      <c r="AC53" s="111"/>
      <c r="AD53" s="111"/>
      <c r="AE53" s="111"/>
      <c r="AF53" s="111"/>
      <c r="AG53" s="111"/>
      <c r="AH53" s="39"/>
      <c r="AI53" s="39"/>
      <c r="AJ53" s="39"/>
      <c r="AK53" s="39"/>
      <c r="AL53" s="39"/>
      <c r="AM53" s="111"/>
      <c r="AN53" s="111"/>
      <c r="AO53" s="111"/>
      <c r="AP53" s="111"/>
      <c r="AQ53" s="111"/>
      <c r="AR53" s="39"/>
      <c r="AS53" s="39"/>
      <c r="AT53" s="39"/>
      <c r="AU53" s="39"/>
      <c r="AV53" s="39"/>
      <c r="AW53" s="122"/>
      <c r="AX53" s="122"/>
      <c r="AY53" s="122"/>
      <c r="AZ53" s="122"/>
      <c r="BA53" s="122"/>
      <c r="BB53" s="39"/>
      <c r="BC53" s="39"/>
      <c r="BD53" s="39"/>
      <c r="BE53" s="39"/>
      <c r="BF53" s="39"/>
      <c r="BG53" s="111"/>
      <c r="BH53" s="111"/>
      <c r="BI53" s="111"/>
      <c r="BJ53" s="111"/>
      <c r="BK53" s="111"/>
      <c r="BL53" s="39"/>
      <c r="BM53" s="39"/>
      <c r="BN53" s="39"/>
      <c r="BO53" s="39"/>
      <c r="BP53" s="39"/>
      <c r="BQ53" s="111"/>
      <c r="BR53" s="111"/>
      <c r="BS53" s="111"/>
      <c r="BT53" s="111"/>
      <c r="BU53" s="111"/>
      <c r="BV53" s="39"/>
      <c r="BW53" s="39"/>
      <c r="BX53" s="39"/>
      <c r="BY53" s="39"/>
      <c r="BZ53" s="39"/>
      <c r="CA53" s="111"/>
      <c r="CB53" s="111"/>
      <c r="CC53" s="111"/>
      <c r="CD53" s="111"/>
      <c r="CE53" s="111"/>
      <c r="CF53" s="39"/>
      <c r="CG53" s="39"/>
      <c r="CH53" s="39"/>
      <c r="CI53" s="39"/>
      <c r="CJ53" s="39"/>
      <c r="CK53" s="111"/>
      <c r="CL53" s="111"/>
      <c r="CM53" s="111"/>
      <c r="CN53" s="111"/>
      <c r="CO53" s="111"/>
      <c r="CP53" s="39"/>
      <c r="CQ53" s="39"/>
    </row>
    <row r="54" spans="1:95" ht="15.75" customHeight="1">
      <c r="A54" s="39"/>
      <c r="C54" s="166">
        <v>8</v>
      </c>
      <c r="D54" s="297" t="s">
        <v>271</v>
      </c>
      <c r="E54" s="202"/>
      <c r="F54" s="202"/>
      <c r="G54" s="202"/>
      <c r="H54" s="202"/>
      <c r="I54" s="202"/>
      <c r="J54" s="202"/>
      <c r="K54" s="202"/>
      <c r="L54" s="202"/>
      <c r="M54" s="202"/>
      <c r="N54" s="202"/>
      <c r="O54" s="202"/>
      <c r="P54" s="39"/>
      <c r="Q54" s="39"/>
      <c r="R54" s="39"/>
      <c r="S54" s="39"/>
      <c r="T54" s="66"/>
      <c r="U54" s="39"/>
      <c r="V54" s="39"/>
      <c r="AB54" s="39"/>
      <c r="AC54" s="111"/>
      <c r="AD54" s="111"/>
      <c r="AE54" s="111"/>
      <c r="AF54" s="111"/>
      <c r="AG54" s="111"/>
      <c r="AH54" s="39"/>
      <c r="AI54" s="39"/>
      <c r="AJ54" s="39"/>
      <c r="AK54" s="39"/>
      <c r="AL54" s="39"/>
      <c r="AM54" s="111"/>
      <c r="AN54" s="111"/>
      <c r="AO54" s="111"/>
      <c r="AP54" s="111"/>
      <c r="AQ54" s="111"/>
      <c r="AR54" s="39"/>
      <c r="AS54" s="39"/>
      <c r="AT54" s="39"/>
      <c r="AU54" s="39"/>
      <c r="AV54" s="39"/>
      <c r="AW54" s="122"/>
      <c r="AX54" s="122"/>
      <c r="AY54" s="122"/>
      <c r="AZ54" s="122"/>
      <c r="BA54" s="122"/>
      <c r="BB54" s="39"/>
      <c r="BC54" s="39"/>
      <c r="BD54" s="39"/>
      <c r="BE54" s="39"/>
      <c r="BF54" s="39"/>
      <c r="BG54" s="111"/>
      <c r="BH54" s="111"/>
      <c r="BI54" s="111"/>
      <c r="BJ54" s="111"/>
      <c r="BK54" s="111"/>
      <c r="BL54" s="39"/>
      <c r="BM54" s="39"/>
      <c r="BN54" s="39"/>
      <c r="BO54" s="39"/>
      <c r="BP54" s="39"/>
      <c r="BQ54" s="111"/>
      <c r="BR54" s="111"/>
      <c r="BS54" s="111"/>
      <c r="BT54" s="111"/>
      <c r="BU54" s="111"/>
      <c r="BV54" s="39"/>
      <c r="BW54" s="39"/>
      <c r="BX54" s="39"/>
      <c r="BY54" s="39"/>
      <c r="BZ54" s="39"/>
      <c r="CA54" s="111"/>
      <c r="CB54" s="111"/>
      <c r="CC54" s="111"/>
      <c r="CD54" s="111"/>
      <c r="CE54" s="111"/>
      <c r="CF54" s="39"/>
      <c r="CG54" s="39"/>
      <c r="CH54" s="39"/>
      <c r="CI54" s="39"/>
      <c r="CJ54" s="39"/>
      <c r="CK54" s="111"/>
      <c r="CL54" s="111"/>
      <c r="CM54" s="111"/>
      <c r="CN54" s="111"/>
      <c r="CO54" s="111"/>
      <c r="CP54" s="39"/>
      <c r="CQ54" s="39"/>
    </row>
    <row r="55" spans="1:95" ht="15.75" customHeight="1">
      <c r="A55" s="39"/>
      <c r="C55" s="166">
        <v>9</v>
      </c>
      <c r="D55" s="297" t="s">
        <v>272</v>
      </c>
      <c r="E55" s="202"/>
      <c r="F55" s="202"/>
      <c r="G55" s="202"/>
      <c r="H55" s="202"/>
      <c r="I55" s="202"/>
      <c r="J55" s="202"/>
      <c r="K55" s="202"/>
      <c r="L55" s="202"/>
      <c r="M55" s="202"/>
      <c r="N55" s="202"/>
      <c r="O55" s="202"/>
      <c r="P55" s="39"/>
      <c r="Q55" s="39"/>
      <c r="R55" s="39"/>
      <c r="S55" s="39"/>
      <c r="T55" s="66"/>
      <c r="U55" s="39"/>
      <c r="V55" s="39"/>
      <c r="AB55" s="39"/>
      <c r="AC55" s="111"/>
      <c r="AD55" s="111"/>
      <c r="AE55" s="111"/>
      <c r="AF55" s="111"/>
      <c r="AG55" s="111"/>
      <c r="AH55" s="39"/>
      <c r="AI55" s="39"/>
      <c r="AJ55" s="39"/>
      <c r="AK55" s="39"/>
      <c r="AL55" s="39"/>
      <c r="AM55" s="111"/>
      <c r="AN55" s="111"/>
      <c r="AO55" s="111"/>
      <c r="AP55" s="111"/>
      <c r="AQ55" s="111"/>
      <c r="AR55" s="39"/>
      <c r="AS55" s="39"/>
      <c r="AT55" s="39"/>
      <c r="AU55" s="39"/>
      <c r="AV55" s="39"/>
      <c r="AW55" s="122"/>
      <c r="AX55" s="122"/>
      <c r="AY55" s="122"/>
      <c r="AZ55" s="122"/>
      <c r="BA55" s="122"/>
      <c r="BB55" s="39"/>
      <c r="BC55" s="39"/>
      <c r="BD55" s="39"/>
      <c r="BE55" s="39"/>
      <c r="BF55" s="39"/>
      <c r="BG55" s="111"/>
      <c r="BH55" s="111"/>
      <c r="BI55" s="111"/>
      <c r="BJ55" s="111"/>
      <c r="BK55" s="111"/>
      <c r="BL55" s="39"/>
      <c r="BM55" s="39"/>
      <c r="BN55" s="39"/>
      <c r="BO55" s="39"/>
      <c r="BP55" s="39"/>
      <c r="BQ55" s="111"/>
      <c r="BR55" s="111"/>
      <c r="BS55" s="111"/>
      <c r="BT55" s="111"/>
      <c r="BU55" s="111"/>
      <c r="BV55" s="39"/>
      <c r="BW55" s="39"/>
      <c r="BX55" s="39"/>
      <c r="BY55" s="39"/>
      <c r="BZ55" s="39"/>
      <c r="CA55" s="111"/>
      <c r="CB55" s="111"/>
      <c r="CC55" s="111"/>
      <c r="CD55" s="111"/>
      <c r="CE55" s="111"/>
      <c r="CF55" s="39"/>
      <c r="CG55" s="39"/>
      <c r="CH55" s="39"/>
      <c r="CI55" s="39"/>
      <c r="CJ55" s="39"/>
      <c r="CK55" s="111"/>
      <c r="CL55" s="111"/>
      <c r="CM55" s="111"/>
      <c r="CN55" s="111"/>
      <c r="CO55" s="111"/>
      <c r="CP55" s="39"/>
      <c r="CQ55" s="39"/>
    </row>
    <row r="56" spans="1:95" ht="15.75" customHeight="1">
      <c r="A56" s="39"/>
      <c r="C56" s="166">
        <v>10</v>
      </c>
      <c r="D56" s="296" t="s">
        <v>273</v>
      </c>
      <c r="E56" s="202"/>
      <c r="F56" s="202"/>
      <c r="G56" s="202"/>
      <c r="H56" s="202"/>
      <c r="I56" s="202"/>
      <c r="J56" s="202"/>
      <c r="K56" s="202"/>
      <c r="L56" s="202"/>
      <c r="M56" s="202"/>
      <c r="N56" s="202"/>
      <c r="O56" s="202"/>
      <c r="P56" s="39"/>
      <c r="Q56" s="39"/>
      <c r="R56" s="39"/>
      <c r="S56" s="39"/>
      <c r="T56" s="66"/>
      <c r="U56" s="39"/>
      <c r="V56" s="39"/>
      <c r="AB56" s="39"/>
      <c r="AC56" s="111"/>
      <c r="AD56" s="111"/>
      <c r="AE56" s="111"/>
      <c r="AF56" s="111"/>
      <c r="AG56" s="111"/>
      <c r="AH56" s="39"/>
      <c r="AI56" s="39"/>
      <c r="AJ56" s="39"/>
      <c r="AK56" s="39"/>
      <c r="AL56" s="39"/>
      <c r="AM56" s="111"/>
      <c r="AN56" s="111"/>
      <c r="AO56" s="111"/>
      <c r="AP56" s="111"/>
      <c r="AQ56" s="111"/>
      <c r="AR56" s="39"/>
      <c r="AS56" s="39"/>
      <c r="AT56" s="39"/>
      <c r="AU56" s="39"/>
      <c r="AV56" s="39"/>
      <c r="AW56" s="122"/>
      <c r="AX56" s="122"/>
      <c r="AY56" s="122"/>
      <c r="AZ56" s="122"/>
      <c r="BA56" s="122"/>
      <c r="BB56" s="39"/>
      <c r="BC56" s="39"/>
      <c r="BD56" s="39"/>
      <c r="BE56" s="39"/>
      <c r="BF56" s="39"/>
      <c r="BG56" s="111"/>
      <c r="BH56" s="111"/>
      <c r="BI56" s="111"/>
      <c r="BJ56" s="111"/>
      <c r="BK56" s="111"/>
      <c r="BL56" s="39"/>
      <c r="BM56" s="39"/>
      <c r="BN56" s="39"/>
      <c r="BO56" s="39"/>
      <c r="BP56" s="39"/>
      <c r="BQ56" s="111"/>
      <c r="BR56" s="111"/>
      <c r="BS56" s="111"/>
      <c r="BT56" s="111"/>
      <c r="BU56" s="111"/>
      <c r="BV56" s="39"/>
      <c r="BW56" s="39"/>
      <c r="BX56" s="39"/>
      <c r="BY56" s="39"/>
      <c r="BZ56" s="39"/>
      <c r="CA56" s="111"/>
      <c r="CB56" s="111"/>
      <c r="CC56" s="111"/>
      <c r="CD56" s="111"/>
      <c r="CE56" s="111"/>
      <c r="CF56" s="39"/>
      <c r="CG56" s="39"/>
      <c r="CH56" s="39"/>
      <c r="CI56" s="39"/>
      <c r="CJ56" s="39"/>
      <c r="CK56" s="111"/>
      <c r="CL56" s="111"/>
      <c r="CM56" s="111"/>
      <c r="CN56" s="111"/>
      <c r="CO56" s="111"/>
      <c r="CP56" s="39"/>
      <c r="CQ56" s="39"/>
    </row>
    <row r="57" spans="1:95" ht="15.75" customHeight="1">
      <c r="A57" s="39"/>
      <c r="C57" s="166">
        <v>11</v>
      </c>
      <c r="D57" s="297"/>
      <c r="E57" s="202"/>
      <c r="F57" s="202"/>
      <c r="G57" s="202"/>
      <c r="H57" s="202"/>
      <c r="I57" s="202"/>
      <c r="J57" s="202"/>
      <c r="K57" s="202"/>
      <c r="L57" s="202"/>
      <c r="M57" s="202"/>
      <c r="N57" s="202"/>
      <c r="O57" s="202"/>
      <c r="P57" s="39"/>
      <c r="Q57" s="39"/>
      <c r="R57" s="39"/>
      <c r="S57" s="39"/>
      <c r="T57" s="66"/>
      <c r="U57" s="39"/>
      <c r="V57" s="39"/>
      <c r="AB57" s="39"/>
      <c r="AC57" s="111"/>
      <c r="AD57" s="111"/>
      <c r="AE57" s="111"/>
      <c r="AF57" s="111"/>
      <c r="AG57" s="111"/>
      <c r="AH57" s="39"/>
      <c r="AI57" s="39"/>
      <c r="AJ57" s="39"/>
      <c r="AK57" s="39"/>
      <c r="AL57" s="39"/>
      <c r="AM57" s="111"/>
      <c r="AN57" s="111"/>
      <c r="AO57" s="111"/>
      <c r="AP57" s="111"/>
      <c r="AQ57" s="111"/>
      <c r="AR57" s="39"/>
      <c r="AS57" s="39"/>
      <c r="AT57" s="39"/>
      <c r="AU57" s="39"/>
      <c r="AV57" s="39"/>
      <c r="AW57" s="122"/>
      <c r="AX57" s="122"/>
      <c r="AY57" s="122"/>
      <c r="AZ57" s="122"/>
      <c r="BA57" s="122"/>
      <c r="BB57" s="39"/>
      <c r="BC57" s="39"/>
      <c r="BD57" s="39"/>
      <c r="BE57" s="39"/>
      <c r="BF57" s="39"/>
      <c r="BG57" s="111"/>
      <c r="BH57" s="111"/>
      <c r="BI57" s="111"/>
      <c r="BJ57" s="111"/>
      <c r="BK57" s="111"/>
      <c r="BL57" s="39"/>
      <c r="BM57" s="39"/>
      <c r="BN57" s="39"/>
      <c r="BO57" s="39"/>
      <c r="BP57" s="39"/>
      <c r="BQ57" s="111"/>
      <c r="BR57" s="111"/>
      <c r="BS57" s="111"/>
      <c r="BT57" s="111"/>
      <c r="BU57" s="111"/>
      <c r="BV57" s="39"/>
      <c r="BW57" s="39"/>
      <c r="BX57" s="39"/>
      <c r="BY57" s="39"/>
      <c r="BZ57" s="39"/>
      <c r="CA57" s="111"/>
      <c r="CB57" s="111"/>
      <c r="CC57" s="111"/>
      <c r="CD57" s="111"/>
      <c r="CE57" s="111"/>
      <c r="CF57" s="39"/>
      <c r="CG57" s="39"/>
      <c r="CH57" s="39"/>
      <c r="CI57" s="39"/>
      <c r="CJ57" s="39"/>
      <c r="CK57" s="111"/>
      <c r="CL57" s="111"/>
      <c r="CM57" s="111"/>
      <c r="CN57" s="111"/>
      <c r="CO57" s="111"/>
      <c r="CP57" s="39"/>
      <c r="CQ57" s="39"/>
    </row>
    <row r="58" spans="1:95" ht="15.75" customHeight="1">
      <c r="A58" s="39"/>
      <c r="C58" s="166"/>
      <c r="D58" s="167"/>
      <c r="E58" s="167"/>
      <c r="F58" s="167"/>
      <c r="G58" s="167"/>
      <c r="H58" s="167"/>
      <c r="I58" s="167"/>
      <c r="J58" s="167"/>
      <c r="K58" s="167"/>
      <c r="L58" s="167"/>
      <c r="M58" s="167"/>
      <c r="N58" s="167"/>
      <c r="O58" s="167"/>
      <c r="P58" s="39"/>
      <c r="Q58" s="39"/>
      <c r="R58" s="39"/>
      <c r="S58" s="39"/>
      <c r="T58" s="66"/>
      <c r="U58" s="39"/>
      <c r="V58" s="39"/>
      <c r="AB58" s="39"/>
      <c r="AC58" s="111"/>
      <c r="AD58" s="111"/>
      <c r="AE58" s="111"/>
      <c r="AF58" s="111"/>
      <c r="AG58" s="111"/>
      <c r="AH58" s="39"/>
      <c r="AI58" s="39"/>
      <c r="AJ58" s="39"/>
      <c r="AK58" s="39"/>
      <c r="AL58" s="39"/>
      <c r="AM58" s="111"/>
      <c r="AN58" s="111"/>
      <c r="AO58" s="111"/>
      <c r="AP58" s="111"/>
      <c r="AQ58" s="111"/>
      <c r="AR58" s="39"/>
      <c r="AS58" s="39"/>
      <c r="AT58" s="39"/>
      <c r="AU58" s="39"/>
      <c r="AV58" s="39"/>
      <c r="AW58" s="122"/>
      <c r="AX58" s="122"/>
      <c r="AY58" s="122"/>
      <c r="AZ58" s="122"/>
      <c r="BA58" s="122"/>
      <c r="BB58" s="39"/>
      <c r="BC58" s="39"/>
      <c r="BD58" s="39"/>
      <c r="BE58" s="39"/>
      <c r="BF58" s="39"/>
      <c r="BG58" s="111"/>
      <c r="BH58" s="111"/>
      <c r="BI58" s="111"/>
      <c r="BJ58" s="111"/>
      <c r="BK58" s="111"/>
      <c r="BL58" s="39"/>
      <c r="BM58" s="39"/>
      <c r="BN58" s="39"/>
      <c r="BO58" s="39"/>
      <c r="BP58" s="39"/>
      <c r="BQ58" s="111"/>
      <c r="BR58" s="111"/>
      <c r="BS58" s="111"/>
      <c r="BT58" s="111"/>
      <c r="BU58" s="111"/>
      <c r="BV58" s="39"/>
      <c r="BW58" s="39"/>
      <c r="BX58" s="39"/>
      <c r="BY58" s="39"/>
      <c r="BZ58" s="39"/>
      <c r="CA58" s="111"/>
      <c r="CB58" s="111"/>
      <c r="CC58" s="111"/>
      <c r="CD58" s="111"/>
      <c r="CE58" s="111"/>
      <c r="CF58" s="39"/>
      <c r="CG58" s="39"/>
      <c r="CH58" s="39"/>
      <c r="CI58" s="39"/>
      <c r="CJ58" s="39"/>
      <c r="CK58" s="111"/>
      <c r="CL58" s="111"/>
      <c r="CM58" s="111"/>
      <c r="CN58" s="111"/>
      <c r="CO58" s="111"/>
      <c r="CP58" s="39"/>
      <c r="CQ58" s="39"/>
    </row>
    <row r="59" spans="1:95" ht="15.75" customHeight="1">
      <c r="A59" s="39"/>
      <c r="C59" s="166"/>
      <c r="D59" s="298" t="s">
        <v>274</v>
      </c>
      <c r="E59" s="202"/>
      <c r="F59" s="202"/>
      <c r="G59" s="202"/>
      <c r="H59" s="202"/>
      <c r="I59" s="202"/>
      <c r="J59" s="202"/>
      <c r="K59" s="202"/>
      <c r="L59" s="202"/>
      <c r="M59" s="202"/>
      <c r="N59" s="202"/>
      <c r="O59" s="202"/>
      <c r="P59" s="39"/>
      <c r="Q59" s="39"/>
      <c r="R59" s="39"/>
      <c r="S59" s="39"/>
      <c r="T59" s="66"/>
      <c r="U59" s="39"/>
      <c r="V59" s="39"/>
      <c r="AB59" s="39"/>
      <c r="AC59" s="111"/>
      <c r="AD59" s="111"/>
      <c r="AE59" s="111"/>
      <c r="AF59" s="111"/>
      <c r="AG59" s="111"/>
      <c r="AH59" s="39"/>
      <c r="AI59" s="39"/>
      <c r="AJ59" s="39"/>
      <c r="AK59" s="39"/>
      <c r="AL59" s="39"/>
      <c r="AM59" s="111"/>
      <c r="AN59" s="111"/>
      <c r="AO59" s="111"/>
      <c r="AP59" s="111"/>
      <c r="AQ59" s="111"/>
      <c r="AR59" s="39"/>
      <c r="AS59" s="39"/>
      <c r="AT59" s="39"/>
      <c r="AU59" s="39"/>
      <c r="AV59" s="39"/>
      <c r="AW59" s="122"/>
      <c r="AX59" s="122"/>
      <c r="AY59" s="122"/>
      <c r="AZ59" s="122"/>
      <c r="BA59" s="122"/>
      <c r="BB59" s="39"/>
      <c r="BC59" s="39"/>
      <c r="BD59" s="39"/>
      <c r="BE59" s="39"/>
      <c r="BF59" s="39"/>
      <c r="BG59" s="111"/>
      <c r="BH59" s="111"/>
      <c r="BI59" s="111"/>
      <c r="BJ59" s="111"/>
      <c r="BK59" s="111"/>
      <c r="BL59" s="39"/>
      <c r="BM59" s="39"/>
      <c r="BN59" s="39"/>
      <c r="BO59" s="39"/>
      <c r="BP59" s="39"/>
      <c r="BQ59" s="111"/>
      <c r="BR59" s="111"/>
      <c r="BS59" s="111"/>
      <c r="BT59" s="111"/>
      <c r="BU59" s="111"/>
      <c r="BV59" s="39"/>
      <c r="BW59" s="39"/>
      <c r="BX59" s="39"/>
      <c r="BY59" s="39"/>
      <c r="BZ59" s="39"/>
      <c r="CA59" s="111"/>
      <c r="CB59" s="111"/>
      <c r="CC59" s="111"/>
      <c r="CD59" s="111"/>
      <c r="CE59" s="111"/>
      <c r="CF59" s="39"/>
      <c r="CG59" s="39"/>
      <c r="CH59" s="39"/>
      <c r="CI59" s="39"/>
      <c r="CJ59" s="39"/>
      <c r="CK59" s="111"/>
      <c r="CL59" s="111"/>
      <c r="CM59" s="111"/>
      <c r="CN59" s="111"/>
      <c r="CO59" s="111"/>
      <c r="CP59" s="39"/>
      <c r="CQ59" s="39"/>
    </row>
    <row r="60" spans="1:95" ht="15.75" customHeight="1">
      <c r="A60" s="39"/>
      <c r="F60" s="39"/>
      <c r="G60" s="39"/>
      <c r="H60" s="39"/>
      <c r="I60" s="39"/>
      <c r="J60" s="39"/>
      <c r="K60" s="39"/>
      <c r="L60" s="39"/>
      <c r="M60" s="39"/>
      <c r="N60" s="39"/>
      <c r="O60" s="39"/>
      <c r="P60" s="39"/>
      <c r="Q60" s="39"/>
      <c r="R60" s="39"/>
      <c r="S60" s="39"/>
      <c r="T60" s="66"/>
      <c r="U60" s="39"/>
      <c r="V60" s="39"/>
      <c r="AB60" s="39"/>
      <c r="AC60" s="111"/>
      <c r="AD60" s="111"/>
      <c r="AE60" s="111"/>
      <c r="AF60" s="111"/>
      <c r="AG60" s="111"/>
      <c r="AH60" s="39"/>
      <c r="AI60" s="39"/>
      <c r="AJ60" s="39"/>
      <c r="AK60" s="39"/>
      <c r="AL60" s="39"/>
      <c r="AM60" s="111"/>
      <c r="AN60" s="111"/>
      <c r="AO60" s="111"/>
      <c r="AP60" s="111"/>
      <c r="AQ60" s="111"/>
      <c r="AR60" s="39"/>
      <c r="AS60" s="39"/>
      <c r="AT60" s="39"/>
      <c r="AU60" s="39"/>
      <c r="AV60" s="39"/>
      <c r="AW60" s="122"/>
      <c r="AX60" s="122"/>
      <c r="AY60" s="122"/>
      <c r="AZ60" s="122"/>
      <c r="BA60" s="122"/>
      <c r="BB60" s="39"/>
      <c r="BC60" s="39"/>
      <c r="BD60" s="39"/>
      <c r="BE60" s="39"/>
      <c r="BF60" s="39"/>
      <c r="BG60" s="111"/>
      <c r="BH60" s="111"/>
      <c r="BI60" s="111"/>
      <c r="BJ60" s="111"/>
      <c r="BK60" s="111"/>
      <c r="BL60" s="39"/>
      <c r="BM60" s="39"/>
      <c r="BN60" s="39"/>
      <c r="BO60" s="39"/>
      <c r="BP60" s="39"/>
      <c r="BQ60" s="111"/>
      <c r="BR60" s="111"/>
      <c r="BS60" s="111"/>
      <c r="BT60" s="111"/>
      <c r="BU60" s="111"/>
      <c r="BV60" s="39"/>
      <c r="BW60" s="39"/>
      <c r="BX60" s="39"/>
      <c r="BY60" s="39"/>
      <c r="BZ60" s="39"/>
      <c r="CA60" s="111"/>
      <c r="CB60" s="111"/>
      <c r="CC60" s="111"/>
      <c r="CD60" s="111"/>
      <c r="CE60" s="111"/>
      <c r="CF60" s="39"/>
      <c r="CG60" s="39"/>
      <c r="CH60" s="39"/>
      <c r="CI60" s="39"/>
      <c r="CJ60" s="39"/>
      <c r="CK60" s="111"/>
      <c r="CL60" s="111"/>
      <c r="CM60" s="111"/>
      <c r="CN60" s="111"/>
      <c r="CO60" s="111"/>
      <c r="CP60" s="39"/>
      <c r="CQ60" s="39"/>
    </row>
    <row r="61" spans="1:95" ht="15.75" customHeight="1"/>
    <row r="62" spans="1:95" ht="15.75" customHeight="1"/>
    <row r="63" spans="1:95" ht="15.75" customHeight="1"/>
    <row r="64" spans="1:9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0">
    <mergeCell ref="A43:B43"/>
    <mergeCell ref="A44:B44"/>
    <mergeCell ref="X28:Z28"/>
    <mergeCell ref="W29:AA29"/>
    <mergeCell ref="X30:Y30"/>
    <mergeCell ref="X31:Y31"/>
    <mergeCell ref="X32:Y32"/>
    <mergeCell ref="X33:Y33"/>
    <mergeCell ref="D53:O53"/>
    <mergeCell ref="D54:O54"/>
    <mergeCell ref="D55:O55"/>
    <mergeCell ref="D56:O56"/>
    <mergeCell ref="D57:O57"/>
    <mergeCell ref="D59:O59"/>
    <mergeCell ref="C46:H46"/>
    <mergeCell ref="D47:O47"/>
    <mergeCell ref="D48:O48"/>
    <mergeCell ref="D49:O49"/>
    <mergeCell ref="D50:O50"/>
    <mergeCell ref="D51:O51"/>
    <mergeCell ref="D52:O52"/>
    <mergeCell ref="W35:AA35"/>
    <mergeCell ref="W36:X36"/>
    <mergeCell ref="W41:AA45"/>
    <mergeCell ref="C3:J3"/>
    <mergeCell ref="U4:U18"/>
    <mergeCell ref="V4:V45"/>
    <mergeCell ref="AB4:AB45"/>
    <mergeCell ref="C6:R6"/>
    <mergeCell ref="W9:Z9"/>
    <mergeCell ref="U29:U41"/>
    <mergeCell ref="W22:Z22"/>
    <mergeCell ref="W23:AA23"/>
    <mergeCell ref="W24:AA24"/>
    <mergeCell ref="W25:AA25"/>
    <mergeCell ref="X26:Z26"/>
    <mergeCell ref="X27:Z27"/>
    <mergeCell ref="A19:A28"/>
    <mergeCell ref="BB23:BE23"/>
    <mergeCell ref="BD24:BE24"/>
    <mergeCell ref="AC28:BG28"/>
    <mergeCell ref="U19:U28"/>
    <mergeCell ref="X19:Y19"/>
    <mergeCell ref="X20:Y20"/>
    <mergeCell ref="X21:Y21"/>
    <mergeCell ref="W34:Z34"/>
    <mergeCell ref="A29:A42"/>
    <mergeCell ref="A2:B2"/>
    <mergeCell ref="C2:J2"/>
    <mergeCell ref="S2:T3"/>
    <mergeCell ref="U2:AA3"/>
    <mergeCell ref="C7:R7"/>
    <mergeCell ref="W7:Z7"/>
    <mergeCell ref="C8:R8"/>
    <mergeCell ref="W8:Z8"/>
    <mergeCell ref="AC8:CF8"/>
    <mergeCell ref="A4:A18"/>
    <mergeCell ref="A3:B3"/>
    <mergeCell ref="AC1:AR1"/>
    <mergeCell ref="AC2:AY2"/>
    <mergeCell ref="W4:AA4"/>
    <mergeCell ref="AC4:AV4"/>
    <mergeCell ref="AC5:CQ5"/>
    <mergeCell ref="CC6:CQ6"/>
    <mergeCell ref="U1:AB1"/>
    <mergeCell ref="AS1:BH1"/>
    <mergeCell ref="BI1:CQ1"/>
    <mergeCell ref="CD35:CG35"/>
    <mergeCell ref="CE37:CH37"/>
    <mergeCell ref="CI38:CJ38"/>
    <mergeCell ref="CJ39:CK39"/>
    <mergeCell ref="CL40:CM40"/>
    <mergeCell ref="AC42:CO42"/>
    <mergeCell ref="AZ2:BU2"/>
    <mergeCell ref="BV2:CQ2"/>
    <mergeCell ref="CO7:CO41"/>
    <mergeCell ref="BH9:BH28"/>
    <mergeCell ref="AS18:AT18"/>
    <mergeCell ref="AS19:AV19"/>
    <mergeCell ref="AU20:AV20"/>
    <mergeCell ref="CM41:CN41"/>
    <mergeCell ref="AW21:AZ21"/>
    <mergeCell ref="AY22:BB22"/>
    <mergeCell ref="BE25:BF25"/>
    <mergeCell ref="BF26:BG26"/>
    <mergeCell ref="BI28:BR28"/>
    <mergeCell ref="BO29:BX29"/>
    <mergeCell ref="BY30:CH30"/>
    <mergeCell ref="CK32:CL32"/>
    <mergeCell ref="BZ34:CC34"/>
    <mergeCell ref="W17:AA17"/>
    <mergeCell ref="X18:Y18"/>
    <mergeCell ref="W5:Z5"/>
    <mergeCell ref="W6:Z6"/>
    <mergeCell ref="AF9:AG9"/>
    <mergeCell ref="AR9:AR18"/>
    <mergeCell ref="W10:Z10"/>
    <mergeCell ref="AG10:AM10"/>
    <mergeCell ref="AI11:AJ11"/>
    <mergeCell ref="AC18:AQ18"/>
    <mergeCell ref="W11:AA11"/>
    <mergeCell ref="W12:AA12"/>
    <mergeCell ref="W13:AA13"/>
    <mergeCell ref="AK13:AN13"/>
    <mergeCell ref="X14:Z14"/>
    <mergeCell ref="AM14:AP14"/>
    <mergeCell ref="X15:Z15"/>
    <mergeCell ref="AP15:AQ15"/>
    <mergeCell ref="X16:Z16"/>
    <mergeCell ref="AO16:AP16"/>
  </mergeCells>
  <conditionalFormatting sqref="C4:G44 H18:T18 H28:T28 H42:T44">
    <cfRule type="containsBlanks" dxfId="0" priority="1">
      <formula>LEN(TRIM(C4))=0</formula>
    </cfRule>
  </conditionalFormatting>
  <hyperlinks>
    <hyperlink ref="AF9" r:id="rId1"/>
    <hyperlink ref="AI11" r:id="rId2"/>
    <hyperlink ref="AK12" r:id="rId3"/>
    <hyperlink ref="AK13" r:id="rId4"/>
    <hyperlink ref="AM14" r:id="rId5"/>
    <hyperlink ref="AP15" r:id="rId6"/>
    <hyperlink ref="AO16" r:id="rId7"/>
    <hyperlink ref="AS18" r:id="rId8"/>
    <hyperlink ref="AS19" r:id="rId9"/>
    <hyperlink ref="AU20" r:id="rId10"/>
    <hyperlink ref="AW21" r:id="rId11"/>
    <hyperlink ref="AY22" r:id="rId12"/>
    <hyperlink ref="BB23" r:id="rId13"/>
    <hyperlink ref="BD24" r:id="rId14"/>
    <hyperlink ref="BE25" r:id="rId15"/>
    <hyperlink ref="BF26" r:id="rId16"/>
    <hyperlink ref="BI28" r:id="rId17"/>
    <hyperlink ref="BO29" r:id="rId18"/>
    <hyperlink ref="BY30" r:id="rId19"/>
    <hyperlink ref="BZ34" r:id="rId20"/>
    <hyperlink ref="CD35" r:id="rId21"/>
    <hyperlink ref="CE37" r:id="rId22"/>
    <hyperlink ref="CI38" r:id="rId23"/>
    <hyperlink ref="CJ39" r:id="rId24"/>
    <hyperlink ref="CL40" r:id="rId25"/>
    <hyperlink ref="CM41" r:id="rId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000"/>
  <sheetViews>
    <sheetView workbookViewId="0">
      <pane ySplit="1" topLeftCell="A2" activePane="bottomLeft" state="frozen"/>
      <selection pane="bottomLeft" activeCell="B3" sqref="B3"/>
    </sheetView>
  </sheetViews>
  <sheetFormatPr defaultColWidth="12.5703125" defaultRowHeight="15" customHeight="1"/>
  <cols>
    <col min="1" max="1" width="12.5703125" customWidth="1"/>
    <col min="2" max="2" width="128.28515625" customWidth="1"/>
    <col min="3" max="6" width="12.5703125" customWidth="1"/>
  </cols>
  <sheetData>
    <row r="1" spans="1:5" ht="15.75" customHeight="1">
      <c r="A1" s="78"/>
      <c r="B1" s="78" t="s">
        <v>155</v>
      </c>
      <c r="C1" s="78" t="s">
        <v>275</v>
      </c>
    </row>
    <row r="2" spans="1:5" ht="15.75" customHeight="1">
      <c r="A2" s="168"/>
      <c r="B2" s="25"/>
      <c r="C2" s="25"/>
    </row>
    <row r="3" spans="1:5" ht="15.75" customHeight="1">
      <c r="A3" s="302" t="s">
        <v>276</v>
      </c>
      <c r="B3" s="169" t="s">
        <v>277</v>
      </c>
      <c r="C3" s="170" t="b">
        <v>0</v>
      </c>
    </row>
    <row r="4" spans="1:5" ht="15.75" customHeight="1">
      <c r="A4" s="247"/>
      <c r="B4" s="171" t="s">
        <v>278</v>
      </c>
      <c r="C4" s="170" t="b">
        <v>0</v>
      </c>
    </row>
    <row r="5" spans="1:5" ht="15.75" customHeight="1">
      <c r="A5" s="247"/>
      <c r="B5" s="169" t="s">
        <v>279</v>
      </c>
      <c r="C5" s="170" t="b">
        <v>0</v>
      </c>
    </row>
    <row r="6" spans="1:5" ht="15.75" customHeight="1">
      <c r="A6" s="247"/>
      <c r="B6" s="172" t="s">
        <v>280</v>
      </c>
      <c r="C6" s="170" t="b">
        <v>0</v>
      </c>
    </row>
    <row r="7" spans="1:5" ht="15.75" customHeight="1">
      <c r="A7" s="247"/>
      <c r="B7" s="169" t="s">
        <v>281</v>
      </c>
      <c r="C7" s="170" t="b">
        <v>0</v>
      </c>
    </row>
    <row r="8" spans="1:5" ht="15.75" customHeight="1">
      <c r="A8" s="247"/>
      <c r="B8" s="169" t="s">
        <v>282</v>
      </c>
      <c r="C8" s="170" t="b">
        <v>0</v>
      </c>
    </row>
    <row r="9" spans="1:5" ht="15.75" customHeight="1">
      <c r="A9" s="247"/>
      <c r="B9" s="173" t="s">
        <v>283</v>
      </c>
      <c r="C9" s="170" t="b">
        <v>0</v>
      </c>
      <c r="E9" s="174"/>
    </row>
    <row r="10" spans="1:5" ht="15.75" customHeight="1">
      <c r="A10" s="247"/>
      <c r="B10" s="169" t="s">
        <v>284</v>
      </c>
      <c r="C10" s="170" t="b">
        <v>0</v>
      </c>
    </row>
    <row r="11" spans="1:5" ht="15.75" customHeight="1">
      <c r="A11" s="247"/>
      <c r="B11" s="171" t="s">
        <v>285</v>
      </c>
      <c r="C11" s="170" t="b">
        <v>0</v>
      </c>
    </row>
    <row r="12" spans="1:5" ht="15.75" customHeight="1">
      <c r="A12" s="247"/>
      <c r="B12" s="172" t="s">
        <v>286</v>
      </c>
      <c r="C12" s="170" t="b">
        <v>0</v>
      </c>
    </row>
    <row r="13" spans="1:5" ht="15.75" customHeight="1">
      <c r="A13" s="247"/>
      <c r="B13" s="172" t="s">
        <v>287</v>
      </c>
      <c r="C13" s="170" t="b">
        <v>0</v>
      </c>
    </row>
    <row r="14" spans="1:5" ht="15.75" customHeight="1">
      <c r="A14" s="256"/>
      <c r="B14" s="171" t="s">
        <v>288</v>
      </c>
      <c r="C14" s="170" t="b">
        <v>0</v>
      </c>
    </row>
    <row r="15" spans="1:5" ht="15.75" customHeight="1">
      <c r="A15" s="168"/>
      <c r="B15" s="25"/>
      <c r="C15" s="25"/>
    </row>
    <row r="16" spans="1:5" ht="15.75" customHeight="1">
      <c r="A16" s="302" t="s">
        <v>289</v>
      </c>
      <c r="B16" s="175" t="s">
        <v>290</v>
      </c>
      <c r="C16" s="170" t="b">
        <v>0</v>
      </c>
    </row>
    <row r="17" spans="1:6" ht="15.75" customHeight="1">
      <c r="A17" s="247"/>
      <c r="B17" s="171" t="s">
        <v>291</v>
      </c>
      <c r="C17" s="170" t="b">
        <v>0</v>
      </c>
    </row>
    <row r="18" spans="1:6" ht="15.75" customHeight="1">
      <c r="A18" s="247"/>
      <c r="B18" s="176" t="s">
        <v>292</v>
      </c>
      <c r="C18" s="170" t="b">
        <v>0</v>
      </c>
      <c r="D18" s="303" t="s">
        <v>293</v>
      </c>
      <c r="E18" s="202"/>
      <c r="F18" s="202"/>
    </row>
    <row r="19" spans="1:6" ht="15.75" customHeight="1">
      <c r="A19" s="247"/>
      <c r="B19" s="177" t="s">
        <v>294</v>
      </c>
      <c r="C19" s="170" t="b">
        <v>0</v>
      </c>
      <c r="D19" s="303" t="s">
        <v>293</v>
      </c>
      <c r="E19" s="202"/>
      <c r="F19" s="202"/>
    </row>
    <row r="20" spans="1:6" ht="15.75" customHeight="1">
      <c r="A20" s="247"/>
      <c r="B20" s="178" t="s">
        <v>295</v>
      </c>
      <c r="C20" s="170" t="b">
        <v>0</v>
      </c>
      <c r="D20" s="303" t="s">
        <v>293</v>
      </c>
      <c r="E20" s="202"/>
      <c r="F20" s="202"/>
    </row>
    <row r="21" spans="1:6" ht="15.75" customHeight="1">
      <c r="A21" s="247"/>
      <c r="B21" s="179" t="s">
        <v>296</v>
      </c>
      <c r="C21" s="170" t="b">
        <v>0</v>
      </c>
      <c r="D21" s="303" t="s">
        <v>293</v>
      </c>
      <c r="E21" s="202"/>
      <c r="F21" s="202"/>
    </row>
    <row r="22" spans="1:6" ht="15.75" customHeight="1">
      <c r="A22" s="247"/>
      <c r="B22" s="180" t="s">
        <v>297</v>
      </c>
      <c r="C22" s="170" t="b">
        <v>0</v>
      </c>
    </row>
    <row r="23" spans="1:6" ht="15.75" customHeight="1">
      <c r="A23" s="256"/>
      <c r="B23" s="181" t="s">
        <v>298</v>
      </c>
      <c r="C23" s="170" t="b">
        <v>0</v>
      </c>
    </row>
    <row r="24" spans="1:6" ht="15.75" customHeight="1">
      <c r="A24" s="168"/>
      <c r="B24" s="25"/>
      <c r="C24" s="25"/>
    </row>
    <row r="25" spans="1:6" ht="15.75" customHeight="1">
      <c r="A25" s="302" t="s">
        <v>299</v>
      </c>
      <c r="B25" s="182" t="s">
        <v>300</v>
      </c>
      <c r="C25" s="170" t="b">
        <v>0</v>
      </c>
    </row>
    <row r="26" spans="1:6" ht="15.75" customHeight="1">
      <c r="A26" s="247"/>
      <c r="B26" s="175" t="s">
        <v>301</v>
      </c>
      <c r="C26" s="170" t="b">
        <v>0</v>
      </c>
    </row>
    <row r="27" spans="1:6" ht="15.75" customHeight="1">
      <c r="A27" s="247"/>
      <c r="B27" s="182" t="s">
        <v>302</v>
      </c>
      <c r="C27" s="170" t="b">
        <v>0</v>
      </c>
    </row>
    <row r="28" spans="1:6" ht="15.75" customHeight="1">
      <c r="A28" s="247"/>
      <c r="B28" s="175" t="s">
        <v>303</v>
      </c>
      <c r="C28" s="170" t="b">
        <v>0</v>
      </c>
    </row>
    <row r="29" spans="1:6" ht="15.75" customHeight="1">
      <c r="A29" s="247"/>
      <c r="B29" s="183" t="s">
        <v>304</v>
      </c>
      <c r="C29" s="170" t="b">
        <v>0</v>
      </c>
    </row>
    <row r="30" spans="1:6" ht="15.75" customHeight="1">
      <c r="A30" s="247"/>
      <c r="B30" s="182" t="s">
        <v>305</v>
      </c>
      <c r="C30" s="170" t="b">
        <v>0</v>
      </c>
    </row>
    <row r="31" spans="1:6" ht="15.75" customHeight="1">
      <c r="A31" s="247"/>
      <c r="B31" s="182" t="s">
        <v>306</v>
      </c>
      <c r="C31" s="170" t="b">
        <v>0</v>
      </c>
      <c r="D31" s="79"/>
      <c r="E31" s="79"/>
    </row>
    <row r="32" spans="1:6" ht="15.75" customHeight="1">
      <c r="A32" s="247"/>
      <c r="B32" s="183" t="s">
        <v>307</v>
      </c>
      <c r="C32" s="170" t="b">
        <v>0</v>
      </c>
      <c r="D32" s="79"/>
      <c r="E32" s="79"/>
    </row>
    <row r="33" spans="1:18" ht="15.75" customHeight="1">
      <c r="A33" s="247"/>
      <c r="B33" s="182" t="s">
        <v>308</v>
      </c>
      <c r="C33" s="170" t="b">
        <v>0</v>
      </c>
    </row>
    <row r="34" spans="1:18" ht="15.75" customHeight="1">
      <c r="A34" s="247"/>
      <c r="B34" s="182" t="s">
        <v>309</v>
      </c>
      <c r="C34" s="170" t="b">
        <v>0</v>
      </c>
    </row>
    <row r="35" spans="1:18" ht="15.75" customHeight="1">
      <c r="A35" s="256"/>
      <c r="B35" s="184" t="s">
        <v>310</v>
      </c>
      <c r="C35" s="170" t="b">
        <v>0</v>
      </c>
    </row>
    <row r="36" spans="1:18" ht="15.75" customHeight="1">
      <c r="A36" s="168"/>
      <c r="B36" s="25"/>
      <c r="C36" s="25"/>
    </row>
    <row r="37" spans="1:18" ht="15.75" customHeight="1">
      <c r="A37" s="302" t="s">
        <v>311</v>
      </c>
      <c r="B37" s="185" t="s">
        <v>312</v>
      </c>
      <c r="C37" s="170" t="b">
        <v>0</v>
      </c>
    </row>
    <row r="38" spans="1:18" ht="15.75" customHeight="1">
      <c r="A38" s="247"/>
      <c r="B38" s="178" t="s">
        <v>313</v>
      </c>
      <c r="C38" s="170" t="b">
        <v>0</v>
      </c>
      <c r="D38" s="304" t="s">
        <v>314</v>
      </c>
      <c r="E38" s="202"/>
      <c r="F38" s="202"/>
      <c r="G38" s="202"/>
      <c r="H38" s="79"/>
      <c r="I38" s="79"/>
      <c r="J38" s="79"/>
      <c r="K38" s="79"/>
      <c r="L38" s="79"/>
      <c r="M38" s="79"/>
      <c r="N38" s="79"/>
      <c r="O38" s="79"/>
      <c r="P38" s="79"/>
      <c r="Q38" s="79"/>
      <c r="R38" s="79"/>
    </row>
    <row r="39" spans="1:18" ht="15.75" customHeight="1">
      <c r="A39" s="247"/>
      <c r="B39" s="173" t="s">
        <v>315</v>
      </c>
      <c r="C39" s="170" t="b">
        <v>0</v>
      </c>
      <c r="D39" s="79"/>
      <c r="E39" s="79"/>
      <c r="F39" s="79"/>
      <c r="G39" s="79"/>
      <c r="H39" s="79"/>
      <c r="I39" s="79"/>
      <c r="J39" s="79"/>
      <c r="K39" s="79"/>
      <c r="L39" s="79"/>
      <c r="M39" s="79"/>
      <c r="N39" s="79"/>
      <c r="O39" s="79"/>
      <c r="P39" s="79"/>
      <c r="Q39" s="79"/>
      <c r="R39" s="79"/>
    </row>
    <row r="40" spans="1:18" ht="15.75" customHeight="1">
      <c r="A40" s="247"/>
      <c r="B40" s="171" t="s">
        <v>316</v>
      </c>
      <c r="C40" s="170" t="b">
        <v>0</v>
      </c>
      <c r="D40" s="79"/>
      <c r="E40" s="79"/>
      <c r="F40" s="79"/>
      <c r="G40" s="79"/>
      <c r="H40" s="79"/>
      <c r="I40" s="79"/>
      <c r="J40" s="79"/>
      <c r="K40" s="79"/>
      <c r="L40" s="79"/>
      <c r="M40" s="79"/>
      <c r="N40" s="79"/>
      <c r="O40" s="79"/>
      <c r="P40" s="79"/>
      <c r="Q40" s="79"/>
      <c r="R40" s="79"/>
    </row>
    <row r="41" spans="1:18" ht="15.75" customHeight="1">
      <c r="A41" s="247"/>
      <c r="B41" s="171" t="s">
        <v>317</v>
      </c>
      <c r="C41" s="170" t="b">
        <v>0</v>
      </c>
    </row>
    <row r="42" spans="1:18" ht="15.75" customHeight="1">
      <c r="A42" s="256"/>
      <c r="B42" s="181" t="s">
        <v>318</v>
      </c>
      <c r="C42" s="170" t="b">
        <v>0</v>
      </c>
    </row>
    <row r="43" spans="1:18" ht="15.75" customHeight="1">
      <c r="A43" s="168"/>
      <c r="B43" s="25"/>
      <c r="C43" s="25"/>
    </row>
    <row r="44" spans="1:18" ht="15.75" customHeight="1">
      <c r="A44" s="302" t="s">
        <v>319</v>
      </c>
      <c r="B44" s="171" t="s">
        <v>320</v>
      </c>
      <c r="C44" s="170" t="b">
        <v>0</v>
      </c>
    </row>
    <row r="45" spans="1:18" ht="15.75" customHeight="1">
      <c r="A45" s="247"/>
      <c r="B45" s="171" t="s">
        <v>321</v>
      </c>
      <c r="C45" s="170" t="b">
        <v>0</v>
      </c>
    </row>
    <row r="46" spans="1:18" ht="15.75" customHeight="1">
      <c r="A46" s="247"/>
      <c r="B46" s="171" t="s">
        <v>322</v>
      </c>
      <c r="C46" s="170" t="b">
        <v>0</v>
      </c>
    </row>
    <row r="47" spans="1:18" ht="15.75" customHeight="1">
      <c r="A47" s="247"/>
      <c r="B47" s="169" t="s">
        <v>323</v>
      </c>
      <c r="C47" s="170" t="b">
        <v>0</v>
      </c>
    </row>
    <row r="48" spans="1:18" ht="15.75" customHeight="1">
      <c r="A48" s="247"/>
      <c r="B48" s="171" t="s">
        <v>324</v>
      </c>
      <c r="C48" s="170" t="b">
        <v>0</v>
      </c>
    </row>
    <row r="49" spans="1:17" ht="15.75" customHeight="1">
      <c r="A49" s="256"/>
      <c r="B49" s="171" t="s">
        <v>325</v>
      </c>
      <c r="C49" s="170" t="b">
        <v>0</v>
      </c>
    </row>
    <row r="50" spans="1:17" ht="15.75" customHeight="1">
      <c r="A50" s="168"/>
      <c r="B50" s="25"/>
      <c r="C50" s="25"/>
      <c r="D50" s="79"/>
      <c r="E50" s="79"/>
      <c r="F50" s="79"/>
      <c r="G50" s="79"/>
      <c r="H50" s="79"/>
      <c r="I50" s="79"/>
      <c r="J50" s="79"/>
      <c r="K50" s="79"/>
      <c r="L50" s="79"/>
      <c r="M50" s="79"/>
      <c r="N50" s="79"/>
      <c r="O50" s="79"/>
      <c r="P50" s="79"/>
      <c r="Q50" s="79"/>
    </row>
    <row r="51" spans="1:17" ht="15.75" customHeight="1">
      <c r="A51" s="302" t="s">
        <v>326</v>
      </c>
      <c r="B51" s="169" t="s">
        <v>327</v>
      </c>
      <c r="C51" s="170" t="b">
        <v>0</v>
      </c>
      <c r="D51" s="79"/>
      <c r="E51" s="79"/>
      <c r="F51" s="79"/>
      <c r="G51" s="79"/>
      <c r="H51" s="79"/>
      <c r="I51" s="79"/>
      <c r="J51" s="79"/>
      <c r="K51" s="79"/>
      <c r="L51" s="79"/>
      <c r="M51" s="79"/>
      <c r="N51" s="79"/>
      <c r="O51" s="79"/>
      <c r="P51" s="79"/>
      <c r="Q51" s="79"/>
    </row>
    <row r="52" spans="1:17" ht="15.75" customHeight="1">
      <c r="A52" s="247"/>
      <c r="B52" s="171" t="s">
        <v>328</v>
      </c>
      <c r="C52" s="170" t="b">
        <v>0</v>
      </c>
      <c r="D52" s="79"/>
      <c r="E52" s="79"/>
      <c r="F52" s="79"/>
      <c r="G52" s="79"/>
      <c r="H52" s="79"/>
      <c r="I52" s="79"/>
      <c r="J52" s="79"/>
      <c r="K52" s="79"/>
      <c r="L52" s="79"/>
      <c r="M52" s="79"/>
      <c r="N52" s="79"/>
      <c r="O52" s="79"/>
      <c r="P52" s="79"/>
      <c r="Q52" s="79"/>
    </row>
    <row r="53" spans="1:17" ht="15.75" customHeight="1">
      <c r="A53" s="247"/>
      <c r="B53" s="169" t="s">
        <v>329</v>
      </c>
      <c r="C53" s="170" t="b">
        <v>0</v>
      </c>
    </row>
    <row r="54" spans="1:17" ht="15.75" customHeight="1">
      <c r="A54" s="247"/>
      <c r="B54" s="169" t="s">
        <v>330</v>
      </c>
      <c r="C54" s="170" t="b">
        <v>0</v>
      </c>
    </row>
    <row r="55" spans="1:17" ht="15.75" customHeight="1">
      <c r="A55" s="256"/>
      <c r="B55" s="186" t="s">
        <v>331</v>
      </c>
      <c r="C55" s="170" t="b">
        <v>0</v>
      </c>
    </row>
    <row r="56" spans="1:17" ht="15.75" customHeight="1">
      <c r="A56" s="168"/>
      <c r="B56" s="25"/>
      <c r="C56" s="25"/>
    </row>
    <row r="57" spans="1:17" ht="15.75" customHeight="1">
      <c r="A57" s="302" t="s">
        <v>332</v>
      </c>
      <c r="B57" s="171" t="s">
        <v>333</v>
      </c>
      <c r="C57" s="170" t="b">
        <v>0</v>
      </c>
    </row>
    <row r="58" spans="1:17" ht="15.75" customHeight="1">
      <c r="A58" s="256"/>
      <c r="B58" s="171" t="s">
        <v>334</v>
      </c>
      <c r="C58" s="170" t="b">
        <v>0</v>
      </c>
    </row>
    <row r="59" spans="1:17" ht="15.75" customHeight="1">
      <c r="A59" s="168"/>
      <c r="B59" s="25"/>
      <c r="C59" s="25"/>
      <c r="D59" s="79"/>
      <c r="E59" s="79"/>
    </row>
    <row r="60" spans="1:17" ht="15.75" customHeight="1">
      <c r="A60" s="305" t="s">
        <v>335</v>
      </c>
      <c r="B60" s="169" t="s">
        <v>336</v>
      </c>
      <c r="C60" s="170" t="b">
        <v>0</v>
      </c>
    </row>
    <row r="61" spans="1:17" ht="15.75" customHeight="1">
      <c r="A61" s="247"/>
      <c r="B61" s="173" t="s">
        <v>337</v>
      </c>
      <c r="C61" s="170" t="b">
        <v>0</v>
      </c>
    </row>
    <row r="62" spans="1:17" ht="15.75" customHeight="1">
      <c r="A62" s="247"/>
      <c r="B62" s="171" t="s">
        <v>338</v>
      </c>
      <c r="C62" s="170" t="b">
        <v>0</v>
      </c>
    </row>
    <row r="63" spans="1:17" ht="15.75" customHeight="1">
      <c r="A63" s="256"/>
      <c r="B63" s="181" t="s">
        <v>339</v>
      </c>
      <c r="C63" s="170" t="b">
        <v>0</v>
      </c>
    </row>
    <row r="64" spans="1:17" ht="15.75" customHeight="1">
      <c r="A64" s="168"/>
      <c r="B64" s="25"/>
      <c r="C64" s="25"/>
    </row>
    <row r="65" spans="1:7" ht="15.75" customHeight="1">
      <c r="A65" s="305" t="s">
        <v>340</v>
      </c>
      <c r="B65" s="171" t="s">
        <v>341</v>
      </c>
      <c r="C65" s="170" t="b">
        <v>0</v>
      </c>
    </row>
    <row r="66" spans="1:7" ht="15.75" customHeight="1">
      <c r="A66" s="247"/>
      <c r="B66" s="169" t="s">
        <v>342</v>
      </c>
      <c r="C66" s="170" t="b">
        <v>0</v>
      </c>
    </row>
    <row r="67" spans="1:7" ht="15.75" customHeight="1">
      <c r="A67" s="247"/>
      <c r="B67" s="169" t="s">
        <v>343</v>
      </c>
      <c r="C67" s="170" t="b">
        <v>0</v>
      </c>
    </row>
    <row r="68" spans="1:7" ht="15.75" customHeight="1">
      <c r="A68" s="247"/>
      <c r="B68" s="169" t="s">
        <v>344</v>
      </c>
      <c r="C68" s="170" t="b">
        <v>0</v>
      </c>
    </row>
    <row r="69" spans="1:7" ht="15.75" customHeight="1">
      <c r="A69" s="247"/>
      <c r="B69" s="169" t="s">
        <v>345</v>
      </c>
      <c r="C69" s="170" t="b">
        <v>0</v>
      </c>
    </row>
    <row r="70" spans="1:7" ht="15.75" customHeight="1">
      <c r="A70" s="247"/>
      <c r="B70" s="171" t="s">
        <v>346</v>
      </c>
      <c r="C70" s="170" t="b">
        <v>0</v>
      </c>
    </row>
    <row r="71" spans="1:7" ht="15.75" customHeight="1">
      <c r="A71" s="247"/>
      <c r="B71" s="169" t="s">
        <v>347</v>
      </c>
      <c r="C71" s="170" t="b">
        <v>0</v>
      </c>
    </row>
    <row r="72" spans="1:7" ht="15.75" customHeight="1">
      <c r="A72" s="247"/>
      <c r="B72" s="171" t="s">
        <v>348</v>
      </c>
      <c r="C72" s="170" t="b">
        <v>0</v>
      </c>
    </row>
    <row r="73" spans="1:7" ht="15.75" customHeight="1">
      <c r="A73" s="247"/>
      <c r="B73" s="173" t="s">
        <v>349</v>
      </c>
      <c r="C73" s="170" t="b">
        <v>0</v>
      </c>
      <c r="D73" s="79"/>
      <c r="E73" s="79"/>
      <c r="F73" s="79"/>
      <c r="G73" s="79"/>
    </row>
    <row r="74" spans="1:7" ht="15.75" customHeight="1">
      <c r="A74" s="247"/>
      <c r="B74" s="171" t="s">
        <v>350</v>
      </c>
      <c r="C74" s="170" t="b">
        <v>0</v>
      </c>
      <c r="D74" s="79"/>
      <c r="E74" s="79"/>
      <c r="F74" s="79"/>
      <c r="G74" s="79"/>
    </row>
    <row r="75" spans="1:7" ht="15.75" customHeight="1">
      <c r="A75" s="247"/>
      <c r="B75" s="171" t="s">
        <v>351</v>
      </c>
      <c r="C75" s="170" t="b">
        <v>0</v>
      </c>
      <c r="D75" s="79"/>
      <c r="E75" s="79"/>
      <c r="F75" s="79"/>
      <c r="G75" s="79"/>
    </row>
    <row r="76" spans="1:7" ht="15.75" customHeight="1">
      <c r="A76" s="256"/>
      <c r="B76" s="171" t="s">
        <v>352</v>
      </c>
      <c r="C76" s="170" t="b">
        <v>0</v>
      </c>
      <c r="D76" s="79"/>
      <c r="E76" s="79"/>
      <c r="F76" s="79"/>
      <c r="G76" s="79"/>
    </row>
    <row r="77" spans="1:7" ht="15.75" customHeight="1">
      <c r="A77" s="168"/>
      <c r="B77" s="25"/>
      <c r="C77" s="25"/>
    </row>
    <row r="78" spans="1:7" ht="15.75" customHeight="1">
      <c r="A78" s="305" t="s">
        <v>353</v>
      </c>
      <c r="B78" s="25" t="s">
        <v>354</v>
      </c>
      <c r="C78" s="170" t="b">
        <v>0</v>
      </c>
      <c r="D78" s="79"/>
      <c r="E78" s="79"/>
    </row>
    <row r="79" spans="1:7" ht="15.75" customHeight="1">
      <c r="A79" s="247"/>
      <c r="B79" s="171" t="s">
        <v>355</v>
      </c>
      <c r="C79" s="170" t="b">
        <v>0</v>
      </c>
      <c r="D79" s="79"/>
      <c r="E79" s="79"/>
    </row>
    <row r="80" spans="1:7" ht="15.75" customHeight="1">
      <c r="A80" s="247"/>
      <c r="B80" s="171" t="s">
        <v>356</v>
      </c>
      <c r="C80" s="170" t="b">
        <v>0</v>
      </c>
    </row>
    <row r="81" spans="1:3" ht="15.75" customHeight="1">
      <c r="A81" s="247"/>
      <c r="B81" s="169" t="s">
        <v>357</v>
      </c>
      <c r="C81" s="170" t="b">
        <v>0</v>
      </c>
    </row>
    <row r="82" spans="1:3" ht="15.75" customHeight="1">
      <c r="A82" s="247"/>
      <c r="B82" s="187" t="s">
        <v>358</v>
      </c>
      <c r="C82" s="170" t="b">
        <v>0</v>
      </c>
    </row>
    <row r="83" spans="1:3" ht="15.75" customHeight="1">
      <c r="A83" s="247"/>
      <c r="B83" s="171" t="s">
        <v>359</v>
      </c>
      <c r="C83" s="170" t="b">
        <v>0</v>
      </c>
    </row>
    <row r="84" spans="1:3" ht="15.75" customHeight="1">
      <c r="A84" s="256"/>
      <c r="B84" s="171" t="s">
        <v>360</v>
      </c>
      <c r="C84" s="170" t="b">
        <v>0</v>
      </c>
    </row>
    <row r="85" spans="1:3" ht="15.75" customHeight="1">
      <c r="A85" s="168"/>
      <c r="B85" s="25"/>
      <c r="C85" s="25"/>
    </row>
    <row r="86" spans="1:3" ht="15.75" customHeight="1">
      <c r="A86" s="302" t="s">
        <v>361</v>
      </c>
      <c r="B86" s="169" t="s">
        <v>362</v>
      </c>
      <c r="C86" s="170" t="b">
        <v>0</v>
      </c>
    </row>
    <row r="87" spans="1:3" ht="15.75" customHeight="1">
      <c r="A87" s="256"/>
      <c r="B87" s="169" t="s">
        <v>363</v>
      </c>
      <c r="C87" s="170" t="b">
        <v>0</v>
      </c>
    </row>
    <row r="88" spans="1:3" ht="15.75" customHeight="1">
      <c r="A88" s="168"/>
      <c r="B88" s="25"/>
      <c r="C88" s="25"/>
    </row>
    <row r="89" spans="1:3" ht="15.75" customHeight="1">
      <c r="A89" s="188" t="s">
        <v>364</v>
      </c>
      <c r="B89" s="171" t="s">
        <v>365</v>
      </c>
      <c r="C89" s="170" t="b">
        <v>0</v>
      </c>
    </row>
    <row r="90" spans="1:3" ht="15.75" customHeight="1">
      <c r="A90" s="168"/>
      <c r="B90" s="25"/>
      <c r="C90" s="25"/>
    </row>
    <row r="91" spans="1:3" ht="15.75" customHeight="1">
      <c r="A91" s="305" t="s">
        <v>366</v>
      </c>
      <c r="B91" s="185" t="s">
        <v>367</v>
      </c>
      <c r="C91" s="170" t="b">
        <v>0</v>
      </c>
    </row>
    <row r="92" spans="1:3" ht="15.75" customHeight="1">
      <c r="A92" s="247"/>
      <c r="B92" s="169" t="s">
        <v>368</v>
      </c>
      <c r="C92" s="170" t="b">
        <v>0</v>
      </c>
    </row>
    <row r="93" spans="1:3" ht="15.75" customHeight="1">
      <c r="A93" s="247"/>
      <c r="B93" s="169" t="s">
        <v>369</v>
      </c>
      <c r="C93" s="170" t="b">
        <v>0</v>
      </c>
    </row>
    <row r="94" spans="1:3" ht="15.75" customHeight="1">
      <c r="A94" s="247"/>
      <c r="B94" s="173" t="s">
        <v>370</v>
      </c>
      <c r="C94" s="170" t="b">
        <v>0</v>
      </c>
    </row>
    <row r="95" spans="1:3" ht="15.75" customHeight="1">
      <c r="A95" s="247"/>
      <c r="B95" s="171" t="s">
        <v>371</v>
      </c>
      <c r="C95" s="170" t="b">
        <v>0</v>
      </c>
    </row>
    <row r="96" spans="1:3" ht="15.75" customHeight="1">
      <c r="A96" s="247"/>
      <c r="B96" s="189" t="s">
        <v>372</v>
      </c>
      <c r="C96" s="170" t="b">
        <v>0</v>
      </c>
    </row>
    <row r="97" spans="1:3" ht="15.75" customHeight="1">
      <c r="A97" s="247"/>
      <c r="B97" s="169" t="s">
        <v>373</v>
      </c>
      <c r="C97" s="170" t="b">
        <v>0</v>
      </c>
    </row>
    <row r="98" spans="1:3" ht="15.75" customHeight="1">
      <c r="A98" s="247"/>
      <c r="B98" s="189" t="s">
        <v>374</v>
      </c>
      <c r="C98" s="170" t="b">
        <v>0</v>
      </c>
    </row>
    <row r="99" spans="1:3" ht="15.75" customHeight="1">
      <c r="A99" s="247"/>
      <c r="B99" s="171" t="s">
        <v>375</v>
      </c>
      <c r="C99" s="170" t="b">
        <v>0</v>
      </c>
    </row>
    <row r="100" spans="1:3" ht="15.75" customHeight="1">
      <c r="A100" s="247"/>
      <c r="B100" s="171" t="s">
        <v>376</v>
      </c>
      <c r="C100" s="170" t="b">
        <v>0</v>
      </c>
    </row>
    <row r="101" spans="1:3" ht="15.75" customHeight="1">
      <c r="A101" s="247"/>
      <c r="B101" s="185" t="s">
        <v>377</v>
      </c>
      <c r="C101" s="170" t="b">
        <v>0</v>
      </c>
    </row>
    <row r="102" spans="1:3" ht="15.75" customHeight="1">
      <c r="A102" s="247"/>
      <c r="B102" s="169" t="s">
        <v>378</v>
      </c>
      <c r="C102" s="170" t="b">
        <v>0</v>
      </c>
    </row>
    <row r="103" spans="1:3" ht="15.75" customHeight="1">
      <c r="A103" s="247"/>
      <c r="B103" s="185" t="s">
        <v>379</v>
      </c>
      <c r="C103" s="170" t="b">
        <v>0</v>
      </c>
    </row>
    <row r="104" spans="1:3" ht="15.75" customHeight="1">
      <c r="A104" s="256"/>
      <c r="B104" s="171" t="s">
        <v>380</v>
      </c>
      <c r="C104" s="170" t="b">
        <v>0</v>
      </c>
    </row>
    <row r="105" spans="1:3" ht="15.75" customHeight="1">
      <c r="A105" s="168"/>
      <c r="B105" s="25"/>
      <c r="C105" s="25"/>
    </row>
    <row r="106" spans="1:3" ht="15.75" customHeight="1">
      <c r="A106" s="305" t="s">
        <v>381</v>
      </c>
      <c r="B106" s="189" t="s">
        <v>382</v>
      </c>
      <c r="C106" s="170" t="b">
        <v>0</v>
      </c>
    </row>
    <row r="107" spans="1:3" ht="15.75" customHeight="1">
      <c r="A107" s="247"/>
      <c r="B107" s="181" t="s">
        <v>383</v>
      </c>
      <c r="C107" s="170" t="b">
        <v>0</v>
      </c>
    </row>
    <row r="108" spans="1:3" ht="15.75" customHeight="1">
      <c r="A108" s="247"/>
      <c r="B108" s="171" t="s">
        <v>384</v>
      </c>
      <c r="C108" s="170" t="b">
        <v>0</v>
      </c>
    </row>
    <row r="109" spans="1:3" ht="15.75" customHeight="1">
      <c r="A109" s="256"/>
      <c r="B109" s="171" t="s">
        <v>385</v>
      </c>
      <c r="C109" s="170" t="b">
        <v>0</v>
      </c>
    </row>
    <row r="110" spans="1:3" ht="15.75" customHeight="1">
      <c r="A110" s="168"/>
      <c r="B110" s="25"/>
      <c r="C110" s="25"/>
    </row>
    <row r="111" spans="1:3" ht="15.75" customHeight="1">
      <c r="A111" s="190" t="s">
        <v>386</v>
      </c>
      <c r="B111" s="171" t="s">
        <v>387</v>
      </c>
      <c r="C111" s="170" t="b">
        <v>0</v>
      </c>
    </row>
    <row r="112" spans="1:3" ht="15.75" customHeight="1">
      <c r="A112" s="168"/>
      <c r="B112" s="25"/>
      <c r="C112" s="170"/>
    </row>
    <row r="113" spans="1:3" ht="15.75" customHeight="1">
      <c r="A113" s="302" t="s">
        <v>388</v>
      </c>
      <c r="B113" s="169" t="s">
        <v>389</v>
      </c>
      <c r="C113" s="170" t="b">
        <v>0</v>
      </c>
    </row>
    <row r="114" spans="1:3" ht="15.75" customHeight="1">
      <c r="A114" s="247"/>
      <c r="B114" s="171" t="s">
        <v>390</v>
      </c>
      <c r="C114" s="170" t="b">
        <v>0</v>
      </c>
    </row>
    <row r="115" spans="1:3" ht="15.75" customHeight="1">
      <c r="A115" s="247"/>
      <c r="B115" s="171" t="s">
        <v>391</v>
      </c>
      <c r="C115" s="170" t="b">
        <v>0</v>
      </c>
    </row>
    <row r="116" spans="1:3" ht="15.75" customHeight="1">
      <c r="A116" s="256"/>
      <c r="B116" s="181" t="s">
        <v>392</v>
      </c>
      <c r="C116" s="170" t="b">
        <v>0</v>
      </c>
    </row>
    <row r="117" spans="1:3" ht="15.75" customHeight="1">
      <c r="A117" s="168"/>
      <c r="B117" s="25"/>
      <c r="C117" s="170"/>
    </row>
    <row r="118" spans="1:3" ht="15.75" customHeight="1">
      <c r="A118" s="306" t="s">
        <v>393</v>
      </c>
      <c r="B118" s="191" t="s">
        <v>394</v>
      </c>
      <c r="C118" s="170" t="b">
        <v>0</v>
      </c>
    </row>
    <row r="119" spans="1:3" ht="15.75" customHeight="1">
      <c r="A119" s="247"/>
      <c r="B119" s="192" t="s">
        <v>395</v>
      </c>
      <c r="C119" s="170" t="b">
        <v>0</v>
      </c>
    </row>
    <row r="120" spans="1:3" ht="15.75" customHeight="1">
      <c r="A120" s="247"/>
      <c r="B120" s="193" t="s">
        <v>396</v>
      </c>
      <c r="C120" s="170" t="b">
        <v>0</v>
      </c>
    </row>
    <row r="121" spans="1:3" ht="15.75" customHeight="1">
      <c r="A121" s="256"/>
      <c r="B121" s="194" t="s">
        <v>397</v>
      </c>
      <c r="C121" s="170" t="b">
        <v>0</v>
      </c>
    </row>
    <row r="122" spans="1:3" ht="15.75" customHeight="1">
      <c r="A122" s="168"/>
      <c r="B122" s="25"/>
      <c r="C122" s="25"/>
    </row>
    <row r="123" spans="1:3" ht="15.75" customHeight="1">
      <c r="A123" s="306" t="s">
        <v>398</v>
      </c>
      <c r="B123" s="191" t="s">
        <v>399</v>
      </c>
      <c r="C123" s="170" t="b">
        <v>0</v>
      </c>
    </row>
    <row r="124" spans="1:3" ht="15.75" customHeight="1">
      <c r="A124" s="247"/>
      <c r="B124" s="195" t="s">
        <v>400</v>
      </c>
      <c r="C124" s="170" t="b">
        <v>0</v>
      </c>
    </row>
    <row r="125" spans="1:3" ht="15.75" customHeight="1">
      <c r="A125" s="247"/>
      <c r="B125" s="25"/>
      <c r="C125" s="170"/>
    </row>
    <row r="126" spans="1:3" ht="15.75" customHeight="1">
      <c r="A126" s="247"/>
      <c r="B126" s="25"/>
      <c r="C126" s="170"/>
    </row>
    <row r="127" spans="1:3" ht="15.75" customHeight="1">
      <c r="A127" s="247"/>
      <c r="B127" s="25"/>
      <c r="C127" s="170"/>
    </row>
    <row r="128" spans="1:3" ht="15.75" customHeight="1">
      <c r="A128" s="247"/>
      <c r="B128" s="25"/>
      <c r="C128" s="170"/>
    </row>
    <row r="129" spans="1:3" ht="15.75" customHeight="1">
      <c r="A129" s="256"/>
      <c r="B129" s="25"/>
      <c r="C129" s="170"/>
    </row>
    <row r="130" spans="1:3" ht="15.75" customHeight="1">
      <c r="A130" s="168"/>
      <c r="B130" s="25"/>
      <c r="C130" s="25"/>
    </row>
    <row r="131" spans="1:3" ht="15.75" customHeight="1">
      <c r="A131" s="306" t="s">
        <v>401</v>
      </c>
      <c r="B131" s="194" t="s">
        <v>402</v>
      </c>
      <c r="C131" s="170" t="b">
        <v>0</v>
      </c>
    </row>
    <row r="132" spans="1:3" ht="15.75" customHeight="1">
      <c r="A132" s="247"/>
      <c r="B132" s="194" t="s">
        <v>403</v>
      </c>
      <c r="C132" s="170" t="b">
        <v>0</v>
      </c>
    </row>
    <row r="133" spans="1:3" ht="15.75" customHeight="1">
      <c r="A133" s="247"/>
      <c r="B133" s="194" t="s">
        <v>404</v>
      </c>
      <c r="C133" s="170" t="b">
        <v>0</v>
      </c>
    </row>
    <row r="134" spans="1:3" ht="15.75" customHeight="1">
      <c r="A134" s="247"/>
      <c r="B134" s="194" t="s">
        <v>405</v>
      </c>
      <c r="C134" s="170" t="b">
        <v>0</v>
      </c>
    </row>
    <row r="135" spans="1:3" ht="15.75" customHeight="1">
      <c r="A135" s="247"/>
      <c r="B135" s="195" t="s">
        <v>406</v>
      </c>
      <c r="C135" s="170" t="b">
        <v>0</v>
      </c>
    </row>
    <row r="136" spans="1:3" ht="15.75" customHeight="1">
      <c r="A136" s="256"/>
      <c r="B136" s="191" t="s">
        <v>407</v>
      </c>
      <c r="C136" s="170" t="b">
        <v>0</v>
      </c>
    </row>
    <row r="137" spans="1:3" ht="15.75" customHeight="1">
      <c r="A137" s="168"/>
      <c r="B137" s="25"/>
      <c r="C137" s="170"/>
    </row>
    <row r="138" spans="1:3" ht="15.75" customHeight="1">
      <c r="A138" s="302" t="s">
        <v>408</v>
      </c>
      <c r="B138" s="196" t="s">
        <v>409</v>
      </c>
      <c r="C138" s="170" t="b">
        <v>0</v>
      </c>
    </row>
    <row r="139" spans="1:3" ht="15.75" customHeight="1">
      <c r="A139" s="256"/>
      <c r="B139" s="197" t="s">
        <v>410</v>
      </c>
      <c r="C139" s="170" t="b">
        <v>0</v>
      </c>
    </row>
    <row r="140" spans="1:3" ht="15.75" customHeight="1">
      <c r="A140" s="39"/>
      <c r="B140" s="198"/>
      <c r="C140" s="198"/>
    </row>
    <row r="141" spans="1:3" ht="15.75" customHeight="1">
      <c r="A141" s="307" t="s">
        <v>411</v>
      </c>
      <c r="B141" s="199" t="s">
        <v>412</v>
      </c>
      <c r="C141" s="198"/>
    </row>
    <row r="142" spans="1:3" ht="15.75" customHeight="1">
      <c r="A142" s="202"/>
      <c r="B142" s="199" t="s">
        <v>413</v>
      </c>
      <c r="C142" s="198"/>
    </row>
    <row r="143" spans="1:3" ht="15.75" customHeight="1">
      <c r="A143" s="39"/>
      <c r="B143" s="200"/>
    </row>
    <row r="144" spans="1:3" ht="15.75" customHeight="1">
      <c r="A144" s="39"/>
      <c r="B144" s="200"/>
    </row>
    <row r="145" spans="1:2" ht="15.75" customHeight="1">
      <c r="A145" s="39"/>
      <c r="B145" s="200"/>
    </row>
    <row r="146" spans="1:2" ht="15.75" customHeight="1">
      <c r="A146" s="39"/>
    </row>
    <row r="147" spans="1:2" ht="15.75" customHeight="1">
      <c r="A147" s="39"/>
    </row>
    <row r="148" spans="1:2" ht="15.75" customHeight="1">
      <c r="A148" s="39"/>
    </row>
    <row r="149" spans="1:2" ht="15.75" customHeight="1">
      <c r="A149" s="39"/>
    </row>
    <row r="150" spans="1:2" ht="15.75" customHeight="1">
      <c r="A150" s="39"/>
    </row>
    <row r="151" spans="1:2" ht="15.75" customHeight="1">
      <c r="A151" s="39"/>
    </row>
    <row r="152" spans="1:2" ht="15.75" customHeight="1">
      <c r="A152" s="39"/>
    </row>
    <row r="153" spans="1:2" ht="15.75" customHeight="1">
      <c r="A153" s="39"/>
    </row>
    <row r="154" spans="1:2" ht="15.75" customHeight="1">
      <c r="A154" s="39"/>
    </row>
    <row r="155" spans="1:2" ht="15.75" customHeight="1">
      <c r="A155" s="39"/>
    </row>
    <row r="156" spans="1:2" ht="15.75" customHeight="1">
      <c r="A156" s="39"/>
    </row>
    <row r="157" spans="1:2" ht="15.75" customHeight="1">
      <c r="A157" s="39"/>
    </row>
    <row r="158" spans="1:2" ht="15.75" customHeight="1">
      <c r="A158" s="39"/>
    </row>
    <row r="159" spans="1:2" ht="15.75" customHeight="1">
      <c r="A159" s="39"/>
    </row>
    <row r="160" spans="1:2" ht="15.75" customHeight="1">
      <c r="A160" s="39"/>
    </row>
    <row r="161" spans="1:1" ht="15.75" customHeight="1">
      <c r="A161" s="39"/>
    </row>
    <row r="162" spans="1:1" ht="15.75" customHeight="1">
      <c r="A162" s="39"/>
    </row>
    <row r="163" spans="1:1" ht="15.75" customHeight="1">
      <c r="A163" s="39"/>
    </row>
    <row r="164" spans="1:1" ht="15.75" customHeight="1">
      <c r="A164" s="39"/>
    </row>
    <row r="165" spans="1:1" ht="15.75" customHeight="1">
      <c r="A165" s="39"/>
    </row>
    <row r="166" spans="1:1" ht="15.75" customHeight="1">
      <c r="A166" s="39"/>
    </row>
    <row r="167" spans="1:1" ht="15.75" customHeight="1">
      <c r="A167" s="39"/>
    </row>
    <row r="168" spans="1:1" ht="15.75" customHeight="1">
      <c r="A168" s="39"/>
    </row>
    <row r="169" spans="1:1" ht="15.75" customHeight="1">
      <c r="A169" s="39"/>
    </row>
    <row r="170" spans="1:1" ht="15.75" customHeight="1">
      <c r="A170" s="39"/>
    </row>
    <row r="171" spans="1:1" ht="15.75" customHeight="1">
      <c r="A171" s="39"/>
    </row>
    <row r="172" spans="1:1" ht="15.75" customHeight="1">
      <c r="A172" s="39"/>
    </row>
    <row r="173" spans="1:1" ht="15.75" customHeight="1">
      <c r="A173" s="39"/>
    </row>
    <row r="174" spans="1:1" ht="15.75" customHeight="1">
      <c r="A174" s="39"/>
    </row>
    <row r="175" spans="1:1" ht="15.75" customHeight="1">
      <c r="A175" s="39"/>
    </row>
    <row r="176" spans="1:1" ht="15.75" customHeight="1">
      <c r="A176" s="39"/>
    </row>
    <row r="177" spans="1:1" ht="15.75" customHeight="1">
      <c r="A177" s="39"/>
    </row>
    <row r="178" spans="1:1" ht="15.75" customHeight="1">
      <c r="A178" s="39"/>
    </row>
    <row r="179" spans="1:1" ht="15.75" customHeight="1">
      <c r="A179" s="39"/>
    </row>
    <row r="180" spans="1:1" ht="15.75" customHeight="1">
      <c r="A180" s="39"/>
    </row>
    <row r="181" spans="1:1" ht="15.75" customHeight="1">
      <c r="A181" s="39"/>
    </row>
    <row r="182" spans="1:1" ht="15.75" customHeight="1">
      <c r="A182" s="39"/>
    </row>
    <row r="183" spans="1:1" ht="15.75" customHeight="1">
      <c r="A183" s="39"/>
    </row>
    <row r="184" spans="1:1" ht="15.75" customHeight="1">
      <c r="A184" s="39"/>
    </row>
    <row r="185" spans="1:1" ht="15.75" customHeight="1">
      <c r="A185" s="39"/>
    </row>
    <row r="186" spans="1:1" ht="15.75" customHeight="1">
      <c r="A186" s="39"/>
    </row>
    <row r="187" spans="1:1" ht="15.75" customHeight="1">
      <c r="A187" s="39"/>
    </row>
    <row r="188" spans="1:1" ht="15.75" customHeight="1">
      <c r="A188" s="39"/>
    </row>
    <row r="189" spans="1:1" ht="15.75" customHeight="1">
      <c r="A189" s="39"/>
    </row>
    <row r="190" spans="1:1" ht="15.75" customHeight="1">
      <c r="A190" s="39"/>
    </row>
    <row r="191" spans="1:1" ht="15.75" customHeight="1">
      <c r="A191" s="39"/>
    </row>
    <row r="192" spans="1:1" ht="15.75" customHeight="1">
      <c r="A192" s="39"/>
    </row>
    <row r="193" spans="1:1" ht="15.75" customHeight="1">
      <c r="A193" s="39"/>
    </row>
    <row r="194" spans="1:1" ht="15.75" customHeight="1">
      <c r="A194" s="39"/>
    </row>
    <row r="195" spans="1:1" ht="15.75" customHeight="1">
      <c r="A195" s="39"/>
    </row>
    <row r="196" spans="1:1" ht="15.75" customHeight="1">
      <c r="A196" s="39"/>
    </row>
    <row r="197" spans="1:1" ht="15.75" customHeight="1">
      <c r="A197" s="39"/>
    </row>
    <row r="198" spans="1:1" ht="15.75" customHeight="1">
      <c r="A198" s="39"/>
    </row>
    <row r="199" spans="1:1" ht="15.75" customHeight="1">
      <c r="A199" s="39"/>
    </row>
    <row r="200" spans="1:1" ht="15.75" customHeight="1">
      <c r="A200" s="39"/>
    </row>
    <row r="201" spans="1:1" ht="15.75" customHeight="1">
      <c r="A201" s="39"/>
    </row>
    <row r="202" spans="1:1" ht="15.75" customHeight="1">
      <c r="A202" s="39"/>
    </row>
    <row r="203" spans="1:1" ht="15.75" customHeight="1">
      <c r="A203" s="39"/>
    </row>
    <row r="204" spans="1:1" ht="15.75" customHeight="1">
      <c r="A204" s="39"/>
    </row>
    <row r="205" spans="1:1" ht="15.75" customHeight="1">
      <c r="A205" s="39"/>
    </row>
    <row r="206" spans="1:1" ht="15.75" customHeight="1">
      <c r="A206" s="39"/>
    </row>
    <row r="207" spans="1:1" ht="15.75" customHeight="1">
      <c r="A207" s="39"/>
    </row>
    <row r="208" spans="1:1" ht="15.75" customHeight="1">
      <c r="A208" s="39"/>
    </row>
    <row r="209" spans="1:1" ht="15.75" customHeight="1">
      <c r="A209" s="39"/>
    </row>
    <row r="210" spans="1:1" ht="15.75" customHeight="1">
      <c r="A210" s="39"/>
    </row>
    <row r="211" spans="1:1" ht="15.75" customHeight="1">
      <c r="A211" s="39"/>
    </row>
    <row r="212" spans="1:1" ht="15.75" customHeight="1">
      <c r="A212" s="39"/>
    </row>
    <row r="213" spans="1:1" ht="15.75" customHeight="1">
      <c r="A213" s="39"/>
    </row>
    <row r="214" spans="1:1" ht="15.75" customHeight="1">
      <c r="A214" s="39"/>
    </row>
    <row r="215" spans="1:1" ht="15.75" customHeight="1">
      <c r="A215" s="39"/>
    </row>
    <row r="216" spans="1:1" ht="15.75" customHeight="1">
      <c r="A216" s="39"/>
    </row>
    <row r="217" spans="1:1" ht="15.75" customHeight="1">
      <c r="A217" s="39"/>
    </row>
    <row r="218" spans="1:1" ht="15.75" customHeight="1">
      <c r="A218" s="39"/>
    </row>
    <row r="219" spans="1:1" ht="15.75" customHeight="1">
      <c r="A219" s="39"/>
    </row>
    <row r="220" spans="1:1" ht="15.75" customHeight="1">
      <c r="A220" s="39"/>
    </row>
    <row r="221" spans="1:1" ht="15.75" customHeight="1">
      <c r="A221" s="39"/>
    </row>
    <row r="222" spans="1:1" ht="15.75" customHeight="1">
      <c r="A222" s="39"/>
    </row>
    <row r="223" spans="1:1" ht="15.75" customHeight="1">
      <c r="A223" s="39"/>
    </row>
    <row r="224" spans="1:1" ht="15.75" customHeight="1">
      <c r="A224" s="39"/>
    </row>
    <row r="225" spans="1:1" ht="15.75" customHeight="1">
      <c r="A225" s="39"/>
    </row>
    <row r="226" spans="1:1" ht="15.75" customHeight="1">
      <c r="A226" s="39"/>
    </row>
    <row r="227" spans="1:1" ht="15.75" customHeight="1">
      <c r="A227" s="39"/>
    </row>
    <row r="228" spans="1:1" ht="15.75" customHeight="1">
      <c r="A228" s="39"/>
    </row>
    <row r="229" spans="1:1" ht="15.75" customHeight="1">
      <c r="A229" s="39"/>
    </row>
    <row r="230" spans="1:1" ht="15.75" customHeight="1">
      <c r="A230" s="39"/>
    </row>
    <row r="231" spans="1:1" ht="15.75" customHeight="1">
      <c r="A231" s="39"/>
    </row>
    <row r="232" spans="1:1" ht="15.75" customHeight="1">
      <c r="A232" s="39"/>
    </row>
    <row r="233" spans="1:1" ht="15.75" customHeight="1">
      <c r="A233" s="39"/>
    </row>
    <row r="234" spans="1:1" ht="15.75" customHeight="1">
      <c r="A234" s="39"/>
    </row>
    <row r="235" spans="1:1" ht="15.75" customHeight="1">
      <c r="A235" s="39"/>
    </row>
    <row r="236" spans="1:1" ht="15.75" customHeight="1">
      <c r="A236" s="39"/>
    </row>
    <row r="237" spans="1:1" ht="15.75" customHeight="1">
      <c r="A237" s="39"/>
    </row>
    <row r="238" spans="1:1" ht="15.75" customHeight="1">
      <c r="A238" s="39"/>
    </row>
    <row r="239" spans="1:1" ht="15.75" customHeight="1">
      <c r="A239" s="39"/>
    </row>
    <row r="240" spans="1:1" ht="15.75" customHeight="1">
      <c r="A240" s="39"/>
    </row>
    <row r="241" spans="1:1" ht="15.75" customHeight="1">
      <c r="A241" s="39"/>
    </row>
    <row r="242" spans="1:1" ht="15.75" customHeight="1">
      <c r="A242" s="39"/>
    </row>
    <row r="243" spans="1:1" ht="15.75" customHeight="1">
      <c r="A243" s="39"/>
    </row>
    <row r="244" spans="1:1" ht="15.75" customHeight="1">
      <c r="A244" s="39"/>
    </row>
    <row r="245" spans="1:1" ht="15.75" customHeight="1">
      <c r="A245" s="39"/>
    </row>
    <row r="246" spans="1:1" ht="15.75" customHeight="1">
      <c r="A246" s="39"/>
    </row>
    <row r="247" spans="1:1" ht="15.75" customHeight="1">
      <c r="A247" s="39"/>
    </row>
    <row r="248" spans="1:1" ht="15.75" customHeight="1">
      <c r="A248" s="39"/>
    </row>
    <row r="249" spans="1:1" ht="15.75" customHeight="1">
      <c r="A249" s="39"/>
    </row>
    <row r="250" spans="1:1" ht="15.75" customHeight="1">
      <c r="A250" s="39"/>
    </row>
    <row r="251" spans="1:1" ht="15.75" customHeight="1">
      <c r="A251" s="39"/>
    </row>
    <row r="252" spans="1:1" ht="15.75" customHeight="1">
      <c r="A252" s="39"/>
    </row>
    <row r="253" spans="1:1" ht="15.75" customHeight="1">
      <c r="A253" s="39"/>
    </row>
    <row r="254" spans="1:1" ht="15.75" customHeight="1">
      <c r="A254" s="39"/>
    </row>
    <row r="255" spans="1:1" ht="15.75" customHeight="1">
      <c r="A255" s="39"/>
    </row>
    <row r="256" spans="1:1" ht="15.75" customHeight="1">
      <c r="A256" s="39"/>
    </row>
    <row r="257" spans="1:1" ht="15.75" customHeight="1">
      <c r="A257" s="39"/>
    </row>
    <row r="258" spans="1:1" ht="15.75" customHeight="1">
      <c r="A258" s="39"/>
    </row>
    <row r="259" spans="1:1" ht="15.75" customHeight="1">
      <c r="A259" s="39"/>
    </row>
    <row r="260" spans="1:1" ht="15.75" customHeight="1">
      <c r="A260" s="39"/>
    </row>
    <row r="261" spans="1:1" ht="15.75" customHeight="1">
      <c r="A261" s="39"/>
    </row>
    <row r="262" spans="1:1" ht="15.75" customHeight="1">
      <c r="A262" s="39"/>
    </row>
    <row r="263" spans="1:1" ht="15.75" customHeight="1">
      <c r="A263" s="39"/>
    </row>
    <row r="264" spans="1:1" ht="15.75" customHeight="1">
      <c r="A264" s="39"/>
    </row>
    <row r="265" spans="1:1" ht="15.75" customHeight="1">
      <c r="A265" s="39"/>
    </row>
    <row r="266" spans="1:1" ht="15.75" customHeight="1">
      <c r="A266" s="39"/>
    </row>
    <row r="267" spans="1:1" ht="15.75" customHeight="1">
      <c r="A267" s="39"/>
    </row>
    <row r="268" spans="1:1" ht="15.75" customHeight="1">
      <c r="A268" s="39"/>
    </row>
    <row r="269" spans="1:1" ht="15.75" customHeight="1">
      <c r="A269" s="39"/>
    </row>
    <row r="270" spans="1:1" ht="15.75" customHeight="1">
      <c r="A270" s="39"/>
    </row>
    <row r="271" spans="1:1" ht="15.75" customHeight="1">
      <c r="A271" s="39"/>
    </row>
    <row r="272" spans="1:1" ht="15.75" customHeight="1">
      <c r="A272" s="39"/>
    </row>
    <row r="273" spans="1:1" ht="15.75" customHeight="1">
      <c r="A273" s="39"/>
    </row>
    <row r="274" spans="1:1" ht="15.75" customHeight="1">
      <c r="A274" s="39"/>
    </row>
    <row r="275" spans="1:1" ht="15.75" customHeight="1">
      <c r="A275" s="39"/>
    </row>
    <row r="276" spans="1:1" ht="15.75" customHeight="1">
      <c r="A276" s="39"/>
    </row>
    <row r="277" spans="1:1" ht="15.75" customHeight="1">
      <c r="A277" s="39"/>
    </row>
    <row r="278" spans="1:1" ht="15.75" customHeight="1">
      <c r="A278" s="39"/>
    </row>
    <row r="279" spans="1:1" ht="15.75" customHeight="1">
      <c r="A279" s="39"/>
    </row>
    <row r="280" spans="1:1" ht="15.75" customHeight="1">
      <c r="A280" s="39"/>
    </row>
    <row r="281" spans="1:1" ht="15.75" customHeight="1">
      <c r="A281" s="39"/>
    </row>
    <row r="282" spans="1:1" ht="15.75" customHeight="1">
      <c r="A282" s="39"/>
    </row>
    <row r="283" spans="1:1" ht="15.75" customHeight="1">
      <c r="A283" s="39"/>
    </row>
    <row r="284" spans="1:1" ht="15.75" customHeight="1">
      <c r="A284" s="39"/>
    </row>
    <row r="285" spans="1:1" ht="15.75" customHeight="1">
      <c r="A285" s="39"/>
    </row>
    <row r="286" spans="1:1" ht="15.75" customHeight="1">
      <c r="A286" s="39"/>
    </row>
    <row r="287" spans="1:1" ht="15.75" customHeight="1">
      <c r="A287" s="39"/>
    </row>
    <row r="288" spans="1:1" ht="15.75" customHeight="1">
      <c r="A288" s="39"/>
    </row>
    <row r="289" spans="1:1" ht="15.75" customHeight="1">
      <c r="A289" s="39"/>
    </row>
    <row r="290" spans="1:1" ht="15.75" customHeight="1">
      <c r="A290" s="39"/>
    </row>
    <row r="291" spans="1:1" ht="15.75" customHeight="1">
      <c r="A291" s="39"/>
    </row>
    <row r="292" spans="1:1" ht="15.75" customHeight="1">
      <c r="A292" s="39"/>
    </row>
    <row r="293" spans="1:1" ht="15.75" customHeight="1">
      <c r="A293" s="39"/>
    </row>
    <row r="294" spans="1:1" ht="15.75" customHeight="1">
      <c r="A294" s="39"/>
    </row>
    <row r="295" spans="1:1" ht="15.75" customHeight="1">
      <c r="A295" s="39"/>
    </row>
    <row r="296" spans="1:1" ht="15.75" customHeight="1">
      <c r="A296" s="39"/>
    </row>
    <row r="297" spans="1:1" ht="15.75" customHeight="1">
      <c r="A297" s="39"/>
    </row>
    <row r="298" spans="1:1" ht="15.75" customHeight="1">
      <c r="A298" s="39"/>
    </row>
    <row r="299" spans="1:1" ht="15.75" customHeight="1">
      <c r="A299" s="39"/>
    </row>
    <row r="300" spans="1:1" ht="15.75" customHeight="1">
      <c r="A300" s="39"/>
    </row>
    <row r="301" spans="1:1" ht="15.75" customHeight="1">
      <c r="A301" s="39"/>
    </row>
    <row r="302" spans="1:1" ht="15.75" customHeight="1">
      <c r="A302" s="39"/>
    </row>
    <row r="303" spans="1:1" ht="15.75" customHeight="1">
      <c r="A303" s="39"/>
    </row>
    <row r="304" spans="1:1" ht="15.75" customHeight="1">
      <c r="A304" s="39"/>
    </row>
    <row r="305" spans="1:1" ht="15.75" customHeight="1">
      <c r="A305" s="39"/>
    </row>
    <row r="306" spans="1:1" ht="15.75" customHeight="1">
      <c r="A306" s="39"/>
    </row>
    <row r="307" spans="1:1" ht="15.75" customHeight="1">
      <c r="A307" s="39"/>
    </row>
    <row r="308" spans="1:1" ht="15.75" customHeight="1">
      <c r="A308" s="39"/>
    </row>
    <row r="309" spans="1:1" ht="15.75" customHeight="1">
      <c r="A309" s="39"/>
    </row>
    <row r="310" spans="1:1" ht="15.75" customHeight="1">
      <c r="A310" s="39"/>
    </row>
    <row r="311" spans="1:1" ht="15.75" customHeight="1">
      <c r="A311" s="39"/>
    </row>
    <row r="312" spans="1:1" ht="15.75" customHeight="1">
      <c r="A312" s="39"/>
    </row>
    <row r="313" spans="1:1" ht="15.75" customHeight="1">
      <c r="A313" s="39"/>
    </row>
    <row r="314" spans="1:1" ht="15.75" customHeight="1">
      <c r="A314" s="39"/>
    </row>
    <row r="315" spans="1:1" ht="15.75" customHeight="1">
      <c r="A315" s="39"/>
    </row>
    <row r="316" spans="1:1" ht="15.75" customHeight="1">
      <c r="A316" s="39"/>
    </row>
    <row r="317" spans="1:1" ht="15.75" customHeight="1">
      <c r="A317" s="39"/>
    </row>
    <row r="318" spans="1:1" ht="15.75" customHeight="1">
      <c r="A318" s="39"/>
    </row>
    <row r="319" spans="1:1" ht="15.75" customHeight="1">
      <c r="A319" s="39"/>
    </row>
    <row r="320" spans="1:1" ht="15.75" customHeight="1">
      <c r="A320" s="39"/>
    </row>
    <row r="321" spans="1:1" ht="15.75" customHeight="1">
      <c r="A321" s="39"/>
    </row>
    <row r="322" spans="1:1" ht="15.75" customHeight="1">
      <c r="A322" s="39"/>
    </row>
    <row r="323" spans="1:1" ht="15.75" customHeight="1">
      <c r="A323" s="39"/>
    </row>
    <row r="324" spans="1:1" ht="15.75" customHeight="1">
      <c r="A324" s="39"/>
    </row>
    <row r="325" spans="1:1" ht="15.75" customHeight="1">
      <c r="A325" s="39"/>
    </row>
    <row r="326" spans="1:1" ht="15.75" customHeight="1">
      <c r="A326" s="39"/>
    </row>
    <row r="327" spans="1:1" ht="15.75" customHeight="1">
      <c r="A327" s="39"/>
    </row>
    <row r="328" spans="1:1" ht="15.75" customHeight="1">
      <c r="A328" s="39"/>
    </row>
    <row r="329" spans="1:1" ht="15.75" customHeight="1">
      <c r="A329" s="39"/>
    </row>
    <row r="330" spans="1:1" ht="15.75" customHeight="1">
      <c r="A330" s="39"/>
    </row>
    <row r="331" spans="1:1" ht="15.75" customHeight="1">
      <c r="A331" s="39"/>
    </row>
    <row r="332" spans="1:1" ht="15.75" customHeight="1">
      <c r="A332" s="39"/>
    </row>
    <row r="333" spans="1:1" ht="15.75" customHeight="1">
      <c r="A333" s="39"/>
    </row>
    <row r="334" spans="1:1" ht="15.75" customHeight="1">
      <c r="A334" s="39"/>
    </row>
    <row r="335" spans="1:1" ht="15.75" customHeight="1">
      <c r="A335" s="39"/>
    </row>
    <row r="336" spans="1:1" ht="15.75" customHeight="1">
      <c r="A336" s="39"/>
    </row>
    <row r="337" spans="1:1" ht="15.75" customHeight="1">
      <c r="A337" s="39"/>
    </row>
    <row r="338" spans="1:1" ht="15.75" customHeight="1">
      <c r="A338" s="39"/>
    </row>
    <row r="339" spans="1:1" ht="15.75" customHeight="1">
      <c r="A339" s="39"/>
    </row>
    <row r="340" spans="1:1" ht="15.75" customHeight="1">
      <c r="A340" s="39"/>
    </row>
    <row r="341" spans="1:1" ht="15.75" customHeight="1">
      <c r="A341" s="39"/>
    </row>
    <row r="342" spans="1:1" ht="15.75" customHeight="1">
      <c r="A342" s="39"/>
    </row>
    <row r="343" spans="1:1" ht="15.75" customHeight="1"/>
    <row r="344" spans="1:1" ht="15.75" customHeight="1"/>
    <row r="345" spans="1:1" ht="15.75" customHeight="1"/>
    <row r="346" spans="1:1" ht="15.75" customHeight="1"/>
    <row r="347" spans="1:1" ht="15.75" customHeight="1"/>
    <row r="348" spans="1:1" ht="15.75" customHeight="1"/>
    <row r="349" spans="1:1" ht="15.75" customHeight="1"/>
    <row r="350" spans="1:1" ht="15.75" customHeight="1"/>
    <row r="351" spans="1:1" ht="15.75" customHeight="1"/>
    <row r="352" spans="1:1"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A141:A142"/>
    <mergeCell ref="A78:A84"/>
    <mergeCell ref="A86:A87"/>
    <mergeCell ref="A91:A104"/>
    <mergeCell ref="A106:A109"/>
    <mergeCell ref="A113:A116"/>
    <mergeCell ref="A118:A121"/>
    <mergeCell ref="A123:A129"/>
    <mergeCell ref="A57:A58"/>
    <mergeCell ref="A60:A63"/>
    <mergeCell ref="A65:A76"/>
    <mergeCell ref="A131:A136"/>
    <mergeCell ref="A138:A139"/>
    <mergeCell ref="A25:A35"/>
    <mergeCell ref="A37:A42"/>
    <mergeCell ref="D38:G38"/>
    <mergeCell ref="A44:A49"/>
    <mergeCell ref="A51:A55"/>
    <mergeCell ref="A3:A14"/>
    <mergeCell ref="A16:A23"/>
    <mergeCell ref="D18:F18"/>
    <mergeCell ref="D19:F19"/>
    <mergeCell ref="D20:F20"/>
    <mergeCell ref="D21:F21"/>
  </mergeCells>
  <hyperlinks>
    <hyperlink ref="B9" r:id="rId1"/>
    <hyperlink ref="B16" r:id="rId2"/>
    <hyperlink ref="B19" r:id="rId3"/>
    <hyperlink ref="B21" r:id="rId4"/>
    <hyperlink ref="B23" r:id="rId5"/>
    <hyperlink ref="B26" r:id="rId6"/>
    <hyperlink ref="B28" r:id="rId7"/>
    <hyperlink ref="B37" r:id="rId8"/>
    <hyperlink ref="D38" r:id="rId9" location="heading=h.punuwcbgkjr7"/>
    <hyperlink ref="B39" r:id="rId10"/>
    <hyperlink ref="B42" r:id="rId11"/>
    <hyperlink ref="A60" r:id="rId12"/>
    <hyperlink ref="B61" r:id="rId13"/>
    <hyperlink ref="B63" r:id="rId14"/>
    <hyperlink ref="A65" r:id="rId15"/>
    <hyperlink ref="B73" r:id="rId16"/>
    <hyperlink ref="A78" r:id="rId17"/>
    <hyperlink ref="A89" r:id="rId18"/>
    <hyperlink ref="A91" r:id="rId19"/>
    <hyperlink ref="B91" r:id="rId20"/>
    <hyperlink ref="B94" r:id="rId21"/>
    <hyperlink ref="B96" r:id="rId22"/>
    <hyperlink ref="B98" r:id="rId23"/>
    <hyperlink ref="B101" r:id="rId24"/>
    <hyperlink ref="B103" r:id="rId25"/>
    <hyperlink ref="A106" r:id="rId26"/>
    <hyperlink ref="B106" r:id="rId27"/>
    <hyperlink ref="B107" r:id="rId28"/>
    <hyperlink ref="B116" r:id="rId29"/>
    <hyperlink ref="B119" r:id="rId30"/>
    <hyperlink ref="B120" r:id="rId31"/>
    <hyperlink ref="B124" r:id="rId32"/>
    <hyperlink ref="B135" r:id="rId33"/>
    <hyperlink ref="B141" r:id="rId34"/>
    <hyperlink ref="B142" r:id="rId3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Estimate</vt:lpstr>
      <vt:lpstr>Смета.</vt:lpstr>
      <vt:lpstr>Старая-Новый формат сметы</vt:lpstr>
      <vt:lpstr>Чек-лист проекта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Game_PC</cp:lastModifiedBy>
  <dcterms:modified xsi:type="dcterms:W3CDTF">2022-08-16T19:34:51Z</dcterms:modified>
</cp:coreProperties>
</file>